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updateLinks="never"/>
  <mc:AlternateContent xmlns:mc="http://schemas.openxmlformats.org/markup-compatibility/2006">
    <mc:Choice Requires="x15">
      <x15ac:absPath xmlns:x15ac="http://schemas.microsoft.com/office/spreadsheetml/2010/11/ac" url="https://away4africa-my.sharepoint.com/personal/w_simonse_away4africa_nl/Documents/Documents/04_Products/Living_Wage/"/>
    </mc:Choice>
  </mc:AlternateContent>
  <xr:revisionPtr revIDLastSave="204" documentId="8_{496FD802-10BD-4C52-9979-670642BBD7E7}" xr6:coauthVersionLast="47" xr6:coauthVersionMax="47" xr10:uidLastSave="{E19F8D27-C5C0-4561-8505-C70D9068623A}"/>
  <bookViews>
    <workbookView xWindow="-110" yWindow="-110" windowWidth="25820" windowHeight="15500" tabRatio="894" firstSheet="1" activeTab="1" xr2:uid="{00000000-000D-0000-FFFF-FFFF00000000}"/>
  </bookViews>
  <sheets>
    <sheet name="Listes" sheetId="34" state="hidden" r:id="rId1"/>
    <sheet name="Salaire décent" sheetId="20" r:id="rId2"/>
    <sheet name="Incidence financière" sheetId="25" r:id="rId3"/>
    <sheet name="Salaires" sheetId="31" r:id="rId4"/>
    <sheet name="Employees" sheetId="33" r:id="rId5"/>
    <sheet name="Fonctions" sheetId="32" r:id="rId6"/>
    <sheet name="Déductions fiscales et sociales" sheetId="29" r:id="rId7"/>
    <sheet name="Employment data" sheetId="22" r:id="rId8"/>
  </sheets>
  <externalReferences>
    <externalReference r:id="rId9"/>
  </externalReferences>
  <definedNames>
    <definedName name="_xlnm._FilterDatabase" localSheetId="5" hidden="1">Fonctions!$A$2:$C$2</definedName>
    <definedName name="_Toc41459195" localSheetId="1">'Salaire décent'!$D$38</definedName>
    <definedName name="Aubergine" localSheetId="0">[1]Liste_prix_articles!#REF!</definedName>
    <definedName name="Aubergine">[1]Liste_prix_articles!#REF!</definedName>
    <definedName name="Comcombre" localSheetId="0">[1]Liste_prix_articles!#REF!</definedName>
    <definedName name="Comcombre">[1]Liste_prix_articles!#REF!</definedName>
    <definedName name="E_Position">Fonctions!$A$2:$C$28</definedName>
    <definedName name="EN">Listes!$C$2:$C$552</definedName>
    <definedName name="EN_full">Listes!$C$2:$C$552</definedName>
    <definedName name="English">Listes!$G$3:$G$50</definedName>
    <definedName name="FR">Listes!$D$2:$D$552</definedName>
    <definedName name="French">Listes!$H$3:$H$50</definedName>
    <definedName name="Laitue" localSheetId="0">[1]Liste_prix_articles!#REF!</definedName>
    <definedName name="Laitue">[1]Liste_prix_articles!#REF!</definedName>
    <definedName name="Semence" localSheetId="0">[1]Liste_prix_articles!#REF!</definedName>
    <definedName name="Semence">[1]Liste_prix_articles!#REF!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31" l="1"/>
  <c r="H7" i="31"/>
  <c r="H6" i="31"/>
  <c r="H5" i="31"/>
  <c r="H4" i="31"/>
  <c r="H3" i="31"/>
  <c r="B1" i="33"/>
  <c r="B1" i="31"/>
  <c r="D4" i="20"/>
  <c r="E5" i="25"/>
  <c r="F64" i="34"/>
  <c r="E64" i="34"/>
  <c r="C78" i="20"/>
  <c r="E7" i="20"/>
  <c r="B57" i="20" s="1"/>
  <c r="A83" i="20"/>
  <c r="A84" i="20"/>
  <c r="A85" i="20"/>
  <c r="A86" i="20"/>
  <c r="A87" i="20"/>
  <c r="A82" i="20"/>
  <c r="D69" i="20"/>
  <c r="D7" i="20"/>
  <c r="I2" i="31"/>
  <c r="D57" i="20"/>
  <c r="D52" i="20"/>
  <c r="D47" i="20"/>
  <c r="D31" i="20"/>
  <c r="A3" i="33"/>
  <c r="B8" i="33"/>
  <c r="A8" i="33"/>
  <c r="B7" i="33"/>
  <c r="A7" i="33"/>
  <c r="A6" i="33"/>
  <c r="A5" i="33"/>
  <c r="A4" i="33"/>
  <c r="B5" i="33" l="1"/>
  <c r="B3" i="33"/>
  <c r="D7" i="25" s="1"/>
  <c r="B4" i="33"/>
  <c r="B33" i="20"/>
  <c r="B78" i="20"/>
  <c r="B87" i="20"/>
  <c r="B84" i="20"/>
  <c r="B79" i="20"/>
  <c r="B83" i="20"/>
  <c r="B70" i="20"/>
  <c r="B60" i="20"/>
  <c r="B3" i="20"/>
  <c r="B50" i="20"/>
  <c r="B41" i="20"/>
  <c r="B32" i="20"/>
  <c r="B80" i="20"/>
  <c r="B86" i="20"/>
  <c r="B77" i="20"/>
  <c r="B69" i="20"/>
  <c r="B59" i="20"/>
  <c r="B49" i="20"/>
  <c r="B40" i="20"/>
  <c r="B31" i="20"/>
  <c r="B85" i="20"/>
  <c r="B76" i="20"/>
  <c r="B66" i="20"/>
  <c r="B58" i="20"/>
  <c r="B48" i="20"/>
  <c r="B39" i="20"/>
  <c r="B7" i="20"/>
  <c r="B75" i="20"/>
  <c r="B65" i="20"/>
  <c r="B47" i="20"/>
  <c r="B37" i="20"/>
  <c r="B6" i="20"/>
  <c r="B74" i="20"/>
  <c r="B64" i="20"/>
  <c r="B55" i="20"/>
  <c r="B45" i="20"/>
  <c r="B36" i="20"/>
  <c r="B5" i="20"/>
  <c r="B82" i="20"/>
  <c r="B73" i="20"/>
  <c r="B63" i="20"/>
  <c r="B54" i="20"/>
  <c r="B44" i="20"/>
  <c r="B35" i="20"/>
  <c r="B4" i="20"/>
  <c r="B81" i="20"/>
  <c r="B72" i="20"/>
  <c r="B62" i="20"/>
  <c r="B53" i="20"/>
  <c r="B43" i="20"/>
  <c r="B34" i="20"/>
  <c r="B71" i="20"/>
  <c r="B61" i="20"/>
  <c r="B52" i="20"/>
  <c r="B42" i="20"/>
  <c r="D10" i="33"/>
  <c r="B6" i="33"/>
  <c r="C10" i="33"/>
  <c r="B10" i="33" l="1"/>
  <c r="C12" i="33" s="1"/>
  <c r="D12" i="33" l="1"/>
  <c r="C8" i="31"/>
  <c r="C7" i="31"/>
  <c r="C6" i="31"/>
  <c r="I6" i="31" s="1"/>
  <c r="C5" i="31"/>
  <c r="D5" i="31" s="1"/>
  <c r="C4" i="31"/>
  <c r="D4" i="31" s="1"/>
  <c r="D8" i="31" l="1"/>
  <c r="I8" i="31"/>
  <c r="D7" i="31"/>
  <c r="I7" i="31"/>
  <c r="G6" i="33"/>
  <c r="F6" i="33"/>
  <c r="D85" i="20"/>
  <c r="E6" i="33"/>
  <c r="D6" i="31"/>
  <c r="E5" i="31"/>
  <c r="F5" i="31" s="1"/>
  <c r="E4" i="31"/>
  <c r="F4" i="31" s="1"/>
  <c r="C3" i="31"/>
  <c r="D3" i="31" s="1"/>
  <c r="E8" i="31" l="1"/>
  <c r="F8" i="31" s="1"/>
  <c r="E7" i="31"/>
  <c r="F7" i="31" s="1"/>
  <c r="I3" i="31"/>
  <c r="D87" i="20"/>
  <c r="G8" i="33"/>
  <c r="E8" i="33"/>
  <c r="F8" i="33"/>
  <c r="G7" i="33"/>
  <c r="D86" i="20"/>
  <c r="E7" i="33"/>
  <c r="F7" i="33"/>
  <c r="D58" i="20"/>
  <c r="D66" i="20" s="1"/>
  <c r="E6" i="31"/>
  <c r="F6" i="31" s="1"/>
  <c r="E3" i="31"/>
  <c r="F3" i="31" s="1"/>
  <c r="D78" i="20" l="1"/>
  <c r="I4" i="31"/>
  <c r="I5" i="31"/>
  <c r="D82" i="20"/>
  <c r="D5" i="25" s="1"/>
  <c r="G3" i="33"/>
  <c r="F3" i="33"/>
  <c r="E3" i="33"/>
  <c r="D83" i="20" l="1"/>
  <c r="G4" i="33"/>
  <c r="E4" i="33"/>
  <c r="F4" i="33"/>
  <c r="D84" i="20"/>
  <c r="G5" i="33"/>
  <c r="F5" i="33"/>
  <c r="E5" i="33"/>
  <c r="F10" i="33" l="1"/>
  <c r="D80" i="20" s="1"/>
  <c r="G10" i="33"/>
  <c r="D81" i="20" s="1"/>
  <c r="E10" i="33"/>
  <c r="D79" i="20" s="1"/>
  <c r="E14" i="29" l="1"/>
  <c r="C16" i="22" l="1"/>
  <c r="D33" i="20" l="1"/>
  <c r="D43" i="20" l="1"/>
  <c r="D45" i="20"/>
  <c r="D44" i="20" l="1"/>
  <c r="D35" i="20" l="1"/>
  <c r="C40" i="20" s="1"/>
  <c r="D36" i="20" l="1"/>
  <c r="D37" i="20" s="1"/>
  <c r="D48" i="20" s="1"/>
  <c r="D12" i="22" l="1"/>
  <c r="C12" i="22" s="1"/>
  <c r="D16" i="22" l="1"/>
  <c r="E16" i="22"/>
  <c r="C17" i="22" l="1"/>
  <c r="E6" i="22" s="1"/>
  <c r="C49" i="20" s="1"/>
  <c r="D50" i="20" l="1"/>
  <c r="D73" i="20"/>
  <c r="D72" i="20"/>
  <c r="D53" i="20" l="1"/>
  <c r="D76" i="20" s="1"/>
  <c r="C6" i="29"/>
  <c r="E34" i="29" s="1"/>
  <c r="C12" i="29" l="1"/>
  <c r="E8" i="29"/>
  <c r="C24" i="29"/>
  <c r="D15" i="29" l="1"/>
  <c r="E15" i="29" s="1"/>
  <c r="D14" i="29"/>
  <c r="D17" i="29"/>
  <c r="E17" i="29" s="1"/>
  <c r="D16" i="29"/>
  <c r="E16" i="29" s="1"/>
  <c r="C23" i="29"/>
  <c r="E19" i="29" l="1"/>
  <c r="E30" i="29" s="1"/>
  <c r="E37" i="29" s="1"/>
  <c r="C27" i="29" l="1"/>
  <c r="C29" i="29" s="1"/>
  <c r="D54" i="20"/>
  <c r="D55" i="20" s="1"/>
  <c r="D77" i="20" s="1"/>
  <c r="E81" i="20" s="1"/>
  <c r="F37" i="29"/>
  <c r="E83" i="20" l="1"/>
  <c r="E82" i="20"/>
  <c r="E86" i="20"/>
  <c r="E79" i="20"/>
  <c r="E78" i="20"/>
  <c r="D4" i="25"/>
  <c r="D6" i="25" s="1"/>
  <c r="E80" i="20"/>
  <c r="E87" i="20"/>
  <c r="E84" i="20"/>
  <c r="E85" i="20"/>
  <c r="D8" i="25" l="1"/>
  <c r="D10" i="25" s="1"/>
  <c r="D11" i="25" s="1"/>
  <c r="D12" i="25" s="1"/>
</calcChain>
</file>

<file path=xl/sharedStrings.xml><?xml version="1.0" encoding="utf-8"?>
<sst xmlns="http://schemas.openxmlformats.org/spreadsheetml/2006/main" count="381" uniqueCount="230">
  <si>
    <t>Factor</t>
  </si>
  <si>
    <t>Number</t>
  </si>
  <si>
    <t>This table applies to</t>
  </si>
  <si>
    <t>Total</t>
  </si>
  <si>
    <t>Age Group</t>
  </si>
  <si>
    <t>Male %</t>
  </si>
  <si>
    <t>Female %</t>
  </si>
  <si>
    <t>25 - 59</t>
  </si>
  <si>
    <t>Estimated percentage of persons working full-time</t>
  </si>
  <si>
    <t>15+</t>
  </si>
  <si>
    <t>Option 1</t>
  </si>
  <si>
    <t>Option 2</t>
  </si>
  <si>
    <t>(made up, not available)</t>
  </si>
  <si>
    <t>This is the percentage of the expenditure needed for non-food. If this is unknown, it can be calculated by filling in the Non-food needs explicitly</t>
  </si>
  <si>
    <t>Monthly Wage</t>
  </si>
  <si>
    <t>PPP conversion rate</t>
  </si>
  <si>
    <r>
      <t>R</t>
    </r>
    <r>
      <rPr>
        <i/>
        <vertAlign val="subscript"/>
        <sz val="10"/>
        <rFont val="Arial"/>
        <family val="2"/>
      </rPr>
      <t xml:space="preserve">LFP </t>
    </r>
    <r>
      <rPr>
        <sz val="10"/>
        <rFont val="Arial"/>
        <family val="2"/>
      </rPr>
      <t xml:space="preserve">× (1 - </t>
    </r>
    <r>
      <rPr>
        <i/>
        <sz val="10"/>
        <rFont val="Arial"/>
        <family val="2"/>
      </rPr>
      <t>R</t>
    </r>
    <r>
      <rPr>
        <i/>
        <vertAlign val="subscript"/>
        <sz val="10"/>
        <rFont val="Arial"/>
        <family val="2"/>
      </rPr>
      <t>U</t>
    </r>
    <r>
      <rPr>
        <sz val="10"/>
        <rFont val="Arial"/>
        <family val="2"/>
      </rPr>
      <t>) × (1 - 50%.</t>
    </r>
    <r>
      <rPr>
        <i/>
        <sz val="10"/>
        <rFont val="Arial"/>
        <family val="2"/>
      </rPr>
      <t>R</t>
    </r>
    <r>
      <rPr>
        <i/>
        <vertAlign val="subscript"/>
        <sz val="10"/>
        <rFont val="Arial"/>
        <family val="2"/>
      </rPr>
      <t>P</t>
    </r>
    <r>
      <rPr>
        <sz val="10"/>
        <rFont val="Arial"/>
        <family val="2"/>
      </rPr>
      <t>), weighted average.</t>
    </r>
  </si>
  <si>
    <t>Real wage of medium-skilled worker in Vietnam</t>
  </si>
  <si>
    <t>https://wageindicator.org/salary/living-wage/vietnam-living-wage-series-january-2018</t>
  </si>
  <si>
    <t>Food expenditures per person</t>
  </si>
  <si>
    <t>Total Household expenditures</t>
  </si>
  <si>
    <t>Source: Atsushi Maki, Poverty, Inequality, and Growth in Developing Countries</t>
  </si>
  <si>
    <t>Estimated food expenditures per houshold</t>
  </si>
  <si>
    <t>Engel's coefficient calculated</t>
  </si>
  <si>
    <t>Estimated non-food expenditures per houshold</t>
  </si>
  <si>
    <t>Non-food expenditures per household</t>
  </si>
  <si>
    <t>Food expenditures per household</t>
  </si>
  <si>
    <t>Number of household members</t>
  </si>
  <si>
    <t>Post check on food share (with Engel's coefficient)</t>
  </si>
  <si>
    <t>Engel's coefficient external reference</t>
  </si>
  <si>
    <t>Estimation of household expenditures with Engel's coefficient external reference</t>
  </si>
  <si>
    <t>Estimated expenditures per houshold</t>
  </si>
  <si>
    <t>Cost of basic but decent life for reference size family</t>
  </si>
  <si>
    <t>Number of full-time workers per household</t>
  </si>
  <si>
    <t>Net living wage</t>
  </si>
  <si>
    <t>ratio</t>
  </si>
  <si>
    <t>Les retenues sont les prélèvements effectués sur salaire au titre du mois de la prestation. </t>
  </si>
  <si>
    <t>- Les retenues fiscales</t>
  </si>
  <si>
    <t>Les impôts sur salaire sont détermines sur la base du salaire imposable. Pour en savoir d'avantage sur le salaire imposable: voir IGR Calc.</t>
  </si>
  <si>
    <t>1 L’impôt sur le salaire (IS)</t>
  </si>
  <si>
    <t>IS = [salaire brut imposable x 80%] x 1,5% ou</t>
  </si>
  <si>
    <t>IS = [salaire brut imposable x 1,2%]</t>
  </si>
  <si>
    <t>2 Contribution national </t>
  </si>
  <si>
    <t>Il est calculé sur la base du salaire net imposable (SNI)</t>
  </si>
  <si>
    <t>SNI = [Salaire brute Imposable] x 80%</t>
  </si>
  <si>
    <t>BAREME</t>
  </si>
  <si>
    <t>SNI&lt;= 50000 -------------------------------- 0%</t>
  </si>
  <si>
    <t>&gt;50000 &gt;SNI&gt;= 130000 ------------------------ 1,5%</t>
  </si>
  <si>
    <t>130000 &gt;SNI&gt;= 200000 --------------------------- 5%</t>
  </si>
  <si>
    <t>SNI &gt; 200000 -------------------------------------- 10% &gt;</t>
  </si>
  <si>
    <t>3 L'impôt général sur le revenu (IGR)</t>
  </si>
  <si>
    <t>L'IGR est calculé sur la base du revenu net imposable comme suit:</t>
  </si>
  <si>
    <t>R: revenu net imposable</t>
  </si>
  <si>
    <t>SB: salaire brut imposable y compris les avantages en nature</t>
  </si>
  <si>
    <t>N: nombre de parts détenu en fonction de la situation familiale du salarié.</t>
  </si>
  <si>
    <t>Q: quotient du rapport de R/N</t>
  </si>
  <si>
    <t>R = [SB x 80% - (IS+CN)] x 85%</t>
  </si>
  <si>
    <t>Le barème de l'IGR se trouve dans le programme IGR Calc.</t>
  </si>
  <si>
    <t>Q: R/N</t>
  </si>
  <si>
    <t>L'encadrement du quotient à l'aide du barème permet d'identifier la formule applicable (Voir IGR Calc).</t>
  </si>
  <si>
    <t>- Les retenues sociales</t>
  </si>
  <si>
    <t>Ce sont les régimes de sécurité sociale dont la gestion est assurée par la CNPS (prestations familiales, accidents du travail et la retraite).</t>
  </si>
  <si>
    <t>Les cotisations sociales sont à la charge du salarié à hauteur de 6,3%.</t>
  </si>
  <si>
    <t>Caisse de retraite à la charge de l'employeur = Salaire brut social x 7,7%</t>
  </si>
  <si>
    <t>La caisse de retraite est plafonnée à 45 fois le SMIG soit 2 700 000 f cfa</t>
  </si>
  <si>
    <t>&lt;300.000</t>
  </si>
  <si>
    <t>Total taxes</t>
  </si>
  <si>
    <t>Total Contribution nationale</t>
  </si>
  <si>
    <t>Source: https://www.dgi.gouv.ci/index.php/impots-et-taxes/24-vos-besoins/92-impots-sur-les-traitements-salaires-pensions-et-rentes-viageres-its</t>
  </si>
  <si>
    <t>Statutary payroll deductions and taxes</t>
  </si>
  <si>
    <t>Gross living wage</t>
  </si>
  <si>
    <t>Observation</t>
  </si>
  <si>
    <t>In-kind benefits</t>
  </si>
  <si>
    <t>Monthly subsidized or donated food service</t>
  </si>
  <si>
    <t>Amount paid for transportation services per person per month</t>
  </si>
  <si>
    <t xml:space="preserve">Amount paid for purchases of school supplies for workers' children </t>
  </si>
  <si>
    <t>Observations</t>
  </si>
  <si>
    <t>Catégorie</t>
  </si>
  <si>
    <t>Salaire brut mensuel</t>
  </si>
  <si>
    <t>Congé payé + indemnités</t>
  </si>
  <si>
    <t>Salaire brut annuel</t>
  </si>
  <si>
    <t>CNPS + Taxes</t>
  </si>
  <si>
    <t>Charges salariales employeur</t>
  </si>
  <si>
    <t>ouvrier</t>
  </si>
  <si>
    <t>employé non qualifié</t>
  </si>
  <si>
    <t>employé qualifié</t>
  </si>
  <si>
    <t>employé</t>
  </si>
  <si>
    <t>cadre assimilé</t>
  </si>
  <si>
    <t>Fair and reasonable value of in kind benefits</t>
  </si>
  <si>
    <t>Assured cash allowances and bonuses</t>
  </si>
  <si>
    <t>Assured production bonuses earned during normal working hours</t>
  </si>
  <si>
    <t>Basic wage</t>
  </si>
  <si>
    <t>Amounts paid for medical services donated to the workers on site</t>
  </si>
  <si>
    <t>Total monthly remuneration including bonuses, in-kind benefit, family housing, maintenance and public services</t>
  </si>
  <si>
    <t>https://www.combien-coute.net/salaire-moyen/cote-d-ivoire/</t>
  </si>
  <si>
    <t>https://data.worldbank.org/indicator/PA.NUS.PPP?locations=CI</t>
  </si>
  <si>
    <t>http://povertydata.worldbank.org/poverty/country/CIV</t>
  </si>
  <si>
    <t>https://votresalaire.org/cotedivoire/salaire/salaire-minimum</t>
  </si>
  <si>
    <t>Current average wage</t>
  </si>
  <si>
    <t>World Bank Poverty line ($3,10/day)</t>
  </si>
  <si>
    <t>World Bank Extreme Poverty line ($1,90/day)</t>
  </si>
  <si>
    <t>Prevaling wage</t>
  </si>
  <si>
    <t>Employee function</t>
  </si>
  <si>
    <t>Prevaling wage - average employee</t>
  </si>
  <si>
    <t>Prevaling wage - average employee - male</t>
  </si>
  <si>
    <t>Prevaling wage - average employee - female</t>
  </si>
  <si>
    <t>National minimum wage</t>
  </si>
  <si>
    <t>Category</t>
  </si>
  <si>
    <t>No</t>
  </si>
  <si>
    <t>Country</t>
  </si>
  <si>
    <t>Currency</t>
  </si>
  <si>
    <t>FCFA</t>
  </si>
  <si>
    <t>Language</t>
  </si>
  <si>
    <t>EN</t>
  </si>
  <si>
    <t>General parameters</t>
  </si>
  <si>
    <t>Gross Living Wage</t>
  </si>
  <si>
    <t>FR</t>
  </si>
  <si>
    <t>English</t>
  </si>
  <si>
    <t>Catégories Amortissements</t>
  </si>
  <si>
    <t>Régime fiscal</t>
  </si>
  <si>
    <t>TVA-%</t>
  </si>
  <si>
    <t>BIC-%</t>
  </si>
  <si>
    <t>Languages</t>
  </si>
  <si>
    <t>Hors TVA</t>
  </si>
  <si>
    <t>PL PROJECTIONS CASHEW PROCESSING</t>
  </si>
  <si>
    <t>PROJECTION COMPTE D'EXPLOITATION</t>
  </si>
  <si>
    <t>Avec TVA</t>
  </si>
  <si>
    <t>EUR</t>
  </si>
  <si>
    <t>USD</t>
  </si>
  <si>
    <t>Paramètres généraux</t>
  </si>
  <si>
    <t>Nombre de membres du ménage</t>
  </si>
  <si>
    <t>Fonction de l'employé</t>
  </si>
  <si>
    <t>Pays</t>
  </si>
  <si>
    <t>Monnaie</t>
  </si>
  <si>
    <t>Langue</t>
  </si>
  <si>
    <t>Facteur</t>
  </si>
  <si>
    <t>Dépenses alimentaires par personne</t>
  </si>
  <si>
    <t>Dépenses alimentaires par ménage</t>
  </si>
  <si>
    <t>Dépenses non alimentaires par ménage</t>
  </si>
  <si>
    <t>Total des dépenses des ménages</t>
  </si>
  <si>
    <t>Coût d'une vie de base mais décente pour une famille de taille de référence</t>
  </si>
  <si>
    <t>Contrôle a posteriori de la part alimentaire (avec le coefficient d'Engel)</t>
  </si>
  <si>
    <t>Calcul du coefficient d'Engel</t>
  </si>
  <si>
    <t>Référence externe du coefficient d'Engel</t>
  </si>
  <si>
    <t>Estimation des dépenses des ménages avec le coefficient d'Engel en référence externe</t>
  </si>
  <si>
    <t>Estimation des dépenses alimentaires par ménage</t>
  </si>
  <si>
    <t>Estimation des dépenses non alimentaires par ménage</t>
  </si>
  <si>
    <t>Estimation des dépenses par ménage</t>
  </si>
  <si>
    <t>Nombre de travailleurs à temps plein par ménage</t>
  </si>
  <si>
    <t>Retenues sur salaire et impôts obligatoires</t>
  </si>
  <si>
    <t>Salaire de base</t>
  </si>
  <si>
    <t>Valeur juste et raisonnable des avantages en nature</t>
  </si>
  <si>
    <t>Service alimentaire mensuel subventionné ou donné</t>
  </si>
  <si>
    <t>Montant payé pour les services de transport par personne et par mois</t>
  </si>
  <si>
    <t xml:space="preserve">Montant payé pour l'achat de fournitures scolaires pour les enfants des travailleurs </t>
  </si>
  <si>
    <t>Montants payés pour les services médicaux donnés aux travailleurs sur le site</t>
  </si>
  <si>
    <t>Allocations et primes en espèces assurées</t>
  </si>
  <si>
    <t>Assurance des primes de production gagnées pendant les heures de travail normales</t>
  </si>
  <si>
    <t>Rémunération mensuelle totale comprenant les primes, les avantages en nature, le logement familial, l'entretien et les services publics</t>
  </si>
  <si>
    <t>Salaire mensuel</t>
  </si>
  <si>
    <t>Taux de conversion PPA</t>
  </si>
  <si>
    <t>Salaire minimum national</t>
  </si>
  <si>
    <t>Seuil d'extrême pauvreté de la Banque mondiale (1,90 $/jour)</t>
  </si>
  <si>
    <t>Banque mondiale Seuil de pauvreté (3,10 $/jour)</t>
  </si>
  <si>
    <t>Salaire moyen actuel</t>
  </si>
  <si>
    <t>Salaire réel d'un travailleur moyennement qualifié au Vietnam</t>
  </si>
  <si>
    <t>Salaire de référence - salarié moyen</t>
  </si>
  <si>
    <t>Salaire moyen de l'employé - homme</t>
  </si>
  <si>
    <t>Salaire de base - salarié moyen - femme</t>
  </si>
  <si>
    <t>Prevaling wage - ouvrier</t>
  </si>
  <si>
    <t>Prevaling wage - employé non qualifié</t>
  </si>
  <si>
    <t>Prevaling wage - employé qualifié</t>
  </si>
  <si>
    <t>Prevaling wage - employé</t>
  </si>
  <si>
    <t>Prevaling wage - agents de maîtrise - technicien est assimilé</t>
  </si>
  <si>
    <t>Prevaling wage - cadre assimilé</t>
  </si>
  <si>
    <t>Prévalence du salaire</t>
  </si>
  <si>
    <t>Gross wage with prevailing wage</t>
  </si>
  <si>
    <t>Salaire brut avec le salaire en vigueur</t>
  </si>
  <si>
    <t>Salaire décent de subsistance net</t>
  </si>
  <si>
    <t>Salaire décent de subsistance brut</t>
  </si>
  <si>
    <t>Contigencies</t>
  </si>
  <si>
    <t>Imprévu</t>
  </si>
  <si>
    <t>Prévalance du salaire - ouvrier</t>
  </si>
  <si>
    <t>Prévalance du salaire - employé non qualifié</t>
  </si>
  <si>
    <t>Prévalance du salaire - employé qualifié</t>
  </si>
  <si>
    <t>Prévalance du salaire - employé</t>
  </si>
  <si>
    <t>Prévalance du salaire - cadre assimilé</t>
  </si>
  <si>
    <t>Prevaling wage - agents de maîtrise - technicien et assimilé</t>
  </si>
  <si>
    <t>agents de maîtrise - technicien et assimilé</t>
  </si>
  <si>
    <t>Ecart entre le salaire décent et le salaire réel</t>
  </si>
  <si>
    <t>Effectif</t>
  </si>
  <si>
    <t>Prévalance du salaire - agents de maîtrise - technicien est assimilé</t>
  </si>
  <si>
    <t>Montant (manque à gagner)</t>
  </si>
  <si>
    <t>Quantités d'amandes (kg)</t>
  </si>
  <si>
    <t>kg</t>
  </si>
  <si>
    <t>FCFA/kg d'amandes</t>
  </si>
  <si>
    <t>Eur/kg d'amandes</t>
  </si>
  <si>
    <t>USD/lb</t>
  </si>
  <si>
    <t>FCFA/mois</t>
  </si>
  <si>
    <t>Montants</t>
  </si>
  <si>
    <t>Plus value</t>
  </si>
  <si>
    <t>Déduction fiscales</t>
  </si>
  <si>
    <t>Fonction</t>
  </si>
  <si>
    <t>Référence nationale</t>
  </si>
  <si>
    <t>Français</t>
  </si>
  <si>
    <t>Incidence financière</t>
  </si>
  <si>
    <t>Salaire décent</t>
  </si>
  <si>
    <t xml:space="preserve">Nombre d'employés </t>
  </si>
  <si>
    <t>Masculin</t>
  </si>
  <si>
    <t>Féminin</t>
  </si>
  <si>
    <t>Salaires</t>
  </si>
  <si>
    <t>Salaire brut mensuel (inclus les avantages en nature)</t>
  </si>
  <si>
    <t>Monthly gross salary (inclus in-kind benefits) - Maculin</t>
  </si>
  <si>
    <t>Monthly gross salary (inclus in-kind benefits) - Féminin</t>
  </si>
  <si>
    <t>Fonctions et catégories</t>
  </si>
  <si>
    <t>Déductions fiscales et sociales</t>
  </si>
  <si>
    <t xml:space="preserve"> - Calculez en utilisant les références externes</t>
  </si>
  <si>
    <t xml:space="preserve"> - Une estimation indicative</t>
  </si>
  <si>
    <t>Sélectionne la méthode :</t>
  </si>
  <si>
    <t>Pour déterminer le nombre de personnes employées dans le ménage il y a deux méthodes :</t>
  </si>
  <si>
    <t>Disagrégé par genre</t>
  </si>
  <si>
    <t>Indicateur</t>
  </si>
  <si>
    <t>Ratio 'genre' dans le secteur</t>
  </si>
  <si>
    <t>Ratio de participation au travail</t>
  </si>
  <si>
    <t>Ratio de chômage</t>
  </si>
  <si>
    <t>% estimé des personnes travaillant à plein temps</t>
  </si>
  <si>
    <t>Ratio d'emploi à mi-temps (% d'employés travaillant moins de 30 heures par semaine)</t>
  </si>
  <si>
    <t>Nombre de personnes au ménage qui ont un emploi rémunérateur</t>
  </si>
  <si>
    <t xml:space="preserve"> - Une estimation indicative (à base d'autres critères)</t>
  </si>
  <si>
    <t>personnes au ménage qui ont un emploi rémunérateur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</si>
</sst>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* #,##0.00\ _€_-;\-* #,##0.00\ _€_-;_-* &quot;-&quot;??\ _€_-;_-@_-"/>
    <numFmt numFmtId="165" formatCode="_-* #,##0.00_-;\-* #,##0.00_-;_-* &quot;-&quot;??_-;_-@_-"/>
    <numFmt numFmtId="166" formatCode="_-* #,##0.0_-;\-* #,##0.0_-;_-* &quot;-&quot;??_-;_-@_-"/>
    <numFmt numFmtId="167" formatCode="#,##0[$CFA-300C]"/>
    <numFmt numFmtId="168" formatCode="#,##0.00[$CFA-300C]"/>
    <numFmt numFmtId="169" formatCode="_([$€-2]\ * #,##0.00_);_([$€-2]\ * \(#,##0.00\);_([$€-2]\ * &quot;-&quot;??_);_(@_)"/>
    <numFmt numFmtId="170" formatCode="0.0%"/>
    <numFmt numFmtId="171" formatCode="#,##0.00\ &quot;€&quot;"/>
    <numFmt numFmtId="172" formatCode="_-* #,##0_-;\-* #,##0_-;_-* &quot;-&quot;??_-;_-@_-"/>
    <numFmt numFmtId="173" formatCode="#,##0.0"/>
    <numFmt numFmtId="174" formatCode="_(* #,##0.00_);_(* \(#,##0.00\);_(* &quot;-&quot;??_);_(@_)"/>
    <numFmt numFmtId="177" formatCode="_-[$€-413]\ * #,##0.00_-;_-[$€-413]\ * #,##0.00\-;_-[$€-413]\ * &quot;-&quot;??_-;_-@"/>
    <numFmt numFmtId="178" formatCode="_ * #,##0_ ;_ * \-#,##0_ ;_ * &quot;-&quot;??_ ;_ @_ "/>
    <numFmt numFmtId="179" formatCode="_-[$€-413]\ * #,##0_-;_-[$€-413]\ * #,##0\-;_-[$€-413]\ * &quot;-&quot;??_-;_-@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i/>
      <vertAlign val="subscript"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sz val="10"/>
      <color theme="8" tint="0.79998168889431442"/>
      <name val="Arial"/>
      <family val="2"/>
    </font>
    <font>
      <b/>
      <sz val="8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</patternFill>
    </fill>
    <fill>
      <patternFill patternType="solid">
        <fgColor theme="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6" borderId="0" applyNumberFormat="0" applyBorder="0" applyAlignment="0" applyProtection="0"/>
    <xf numFmtId="0" fontId="9" fillId="15" borderId="2" applyNumberFormat="0" applyAlignment="0" applyProtection="0"/>
    <xf numFmtId="0" fontId="10" fillId="17" borderId="3" applyNumberFormat="0" applyAlignment="0" applyProtection="0"/>
    <xf numFmtId="165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2" applyNumberFormat="0" applyAlignment="0" applyProtection="0"/>
    <xf numFmtId="0" fontId="17" fillId="0" borderId="8" applyNumberFormat="0" applyFill="0" applyAlignment="0" applyProtection="0"/>
    <xf numFmtId="0" fontId="18" fillId="7" borderId="0" applyNumberFormat="0" applyBorder="0" applyAlignment="0" applyProtection="0"/>
    <xf numFmtId="0" fontId="5" fillId="4" borderId="9" applyNumberFormat="0" applyFont="0" applyAlignment="0" applyProtection="0"/>
    <xf numFmtId="0" fontId="20" fillId="15" borderId="1" applyNumberFormat="0" applyAlignment="0" applyProtection="0"/>
    <xf numFmtId="0" fontId="19" fillId="0" borderId="0"/>
    <xf numFmtId="0" fontId="21" fillId="0" borderId="0" applyNumberFormat="0" applyFill="0" applyBorder="0" applyAlignment="0" applyProtection="0"/>
    <xf numFmtId="0" fontId="22" fillId="0" borderId="4" applyNumberFormat="0" applyFill="0" applyAlignment="0" applyProtection="0"/>
    <xf numFmtId="0" fontId="17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7" fillId="21" borderId="0" applyNumberFormat="0" applyBorder="0" applyAlignment="0" applyProtection="0"/>
    <xf numFmtId="0" fontId="28" fillId="22" borderId="0" applyNumberFormat="0" applyBorder="0" applyAlignment="0" applyProtection="0"/>
    <xf numFmtId="0" fontId="3" fillId="0" borderId="0"/>
    <xf numFmtId="0" fontId="2" fillId="0" borderId="0"/>
    <xf numFmtId="17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38" fillId="0" borderId="0"/>
    <xf numFmtId="43" fontId="38" fillId="0" borderId="0" applyFont="0" applyFill="0" applyBorder="0" applyAlignment="0" applyProtection="0"/>
    <xf numFmtId="0" fontId="5" fillId="0" borderId="0"/>
  </cellStyleXfs>
  <cellXfs count="164">
    <xf numFmtId="0" fontId="0" fillId="0" borderId="0" xfId="0"/>
    <xf numFmtId="0" fontId="0" fillId="0" borderId="10" xfId="0" applyBorder="1"/>
    <xf numFmtId="0" fontId="25" fillId="0" borderId="0" xfId="0" applyFont="1"/>
    <xf numFmtId="0" fontId="24" fillId="18" borderId="10" xfId="0" applyFont="1" applyFill="1" applyBorder="1"/>
    <xf numFmtId="0" fontId="24" fillId="18" borderId="10" xfId="0" applyFont="1" applyFill="1" applyBorder="1" applyAlignment="1">
      <alignment wrapText="1"/>
    </xf>
    <xf numFmtId="0" fontId="0" fillId="19" borderId="10" xfId="0" applyFill="1" applyBorder="1"/>
    <xf numFmtId="167" fontId="24" fillId="18" borderId="10" xfId="0" applyNumberFormat="1" applyFont="1" applyFill="1" applyBorder="1"/>
    <xf numFmtId="0" fontId="25" fillId="0" borderId="10" xfId="0" applyFont="1" applyBorder="1"/>
    <xf numFmtId="167" fontId="0" fillId="0" borderId="10" xfId="0" applyNumberFormat="1" applyBorder="1"/>
    <xf numFmtId="0" fontId="26" fillId="0" borderId="10" xfId="45" applyBorder="1"/>
    <xf numFmtId="0" fontId="25" fillId="0" borderId="10" xfId="0" applyFont="1" applyFill="1" applyBorder="1"/>
    <xf numFmtId="0" fontId="24" fillId="0" borderId="0" xfId="0" applyFont="1"/>
    <xf numFmtId="168" fontId="0" fillId="0" borderId="10" xfId="0" applyNumberFormat="1" applyBorder="1"/>
    <xf numFmtId="0" fontId="5" fillId="0" borderId="0" xfId="0" applyFont="1" applyFill="1" applyBorder="1"/>
    <xf numFmtId="0" fontId="5" fillId="0" borderId="0" xfId="0" applyFont="1"/>
    <xf numFmtId="0" fontId="5" fillId="0" borderId="10" xfId="0" applyFont="1" applyBorder="1"/>
    <xf numFmtId="0" fontId="5" fillId="0" borderId="10" xfId="0" applyFont="1" applyBorder="1" applyAlignment="1">
      <alignment wrapText="1"/>
    </xf>
    <xf numFmtId="0" fontId="5" fillId="0" borderId="0" xfId="0" applyFont="1" applyBorder="1"/>
    <xf numFmtId="0" fontId="0" fillId="0" borderId="0" xfId="0" applyBorder="1"/>
    <xf numFmtId="0" fontId="5" fillId="0" borderId="10" xfId="0" applyFont="1" applyFill="1" applyBorder="1"/>
    <xf numFmtId="9" fontId="0" fillId="0" borderId="10" xfId="44" applyFont="1" applyBorder="1"/>
    <xf numFmtId="2" fontId="0" fillId="0" borderId="10" xfId="0" applyNumberFormat="1" applyBorder="1"/>
    <xf numFmtId="0" fontId="5" fillId="0" borderId="0" xfId="0" quotePrefix="1" applyFont="1"/>
    <xf numFmtId="2" fontId="0" fillId="0" borderId="0" xfId="0" applyNumberFormat="1"/>
    <xf numFmtId="2" fontId="0" fillId="0" borderId="10" xfId="0" applyNumberFormat="1" applyFill="1" applyBorder="1"/>
    <xf numFmtId="0" fontId="24" fillId="20" borderId="0" xfId="0" applyFont="1" applyFill="1"/>
    <xf numFmtId="0" fontId="0" fillId="20" borderId="0" xfId="0" applyFill="1"/>
    <xf numFmtId="2" fontId="0" fillId="0" borderId="0" xfId="0" applyNumberFormat="1" applyBorder="1"/>
    <xf numFmtId="0" fontId="0" fillId="0" borderId="0" xfId="0"/>
    <xf numFmtId="167" fontId="0" fillId="0" borderId="0" xfId="0" applyNumberFormat="1"/>
    <xf numFmtId="0" fontId="5" fillId="0" borderId="10" xfId="0" applyFont="1" applyBorder="1" applyAlignment="1">
      <alignment vertical="center" wrapText="1"/>
    </xf>
    <xf numFmtId="171" fontId="0" fillId="0" borderId="10" xfId="0" applyNumberFormat="1" applyBorder="1"/>
    <xf numFmtId="0" fontId="5" fillId="0" borderId="10" xfId="0" applyFont="1" applyFill="1" applyBorder="1" applyAlignment="1">
      <alignment vertical="center" wrapText="1"/>
    </xf>
    <xf numFmtId="9" fontId="0" fillId="0" borderId="10" xfId="44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3" fillId="0" borderId="10" xfId="0" applyFont="1" applyBorder="1" applyAlignment="1">
      <alignment vertical="center" wrapText="1"/>
    </xf>
    <xf numFmtId="172" fontId="0" fillId="0" borderId="0" xfId="28" applyNumberFormat="1" applyFont="1"/>
    <xf numFmtId="0" fontId="24" fillId="0" borderId="10" xfId="0" applyFont="1" applyBorder="1"/>
    <xf numFmtId="167" fontId="24" fillId="0" borderId="10" xfId="0" applyNumberFormat="1" applyFont="1" applyBorder="1"/>
    <xf numFmtId="172" fontId="24" fillId="18" borderId="10" xfId="28" applyNumberFormat="1" applyFont="1" applyFill="1" applyBorder="1"/>
    <xf numFmtId="172" fontId="0" fillId="0" borderId="10" xfId="28" applyNumberFormat="1" applyFont="1" applyBorder="1"/>
    <xf numFmtId="172" fontId="24" fillId="0" borderId="10" xfId="28" applyNumberFormat="1" applyFont="1" applyBorder="1"/>
    <xf numFmtId="0" fontId="24" fillId="0" borderId="10" xfId="0" applyFont="1" applyFill="1" applyBorder="1"/>
    <xf numFmtId="9" fontId="5" fillId="0" borderId="10" xfId="0" applyNumberFormat="1" applyFont="1" applyBorder="1"/>
    <xf numFmtId="172" fontId="5" fillId="0" borderId="10" xfId="28" applyNumberFormat="1" applyFont="1" applyBorder="1"/>
    <xf numFmtId="171" fontId="5" fillId="0" borderId="10" xfId="0" applyNumberFormat="1" applyFont="1" applyBorder="1"/>
    <xf numFmtId="0" fontId="0" fillId="0" borderId="10" xfId="0" applyBorder="1" applyAlignment="1">
      <alignment wrapText="1"/>
    </xf>
    <xf numFmtId="0" fontId="5" fillId="0" borderId="10" xfId="0" applyFont="1" applyFill="1" applyBorder="1" applyAlignment="1">
      <alignment vertical="top"/>
    </xf>
    <xf numFmtId="172" fontId="24" fillId="0" borderId="10" xfId="28" applyNumberFormat="1" applyFont="1" applyBorder="1" applyAlignment="1">
      <alignment vertical="top"/>
    </xf>
    <xf numFmtId="9" fontId="5" fillId="0" borderId="10" xfId="44" applyFont="1" applyBorder="1" applyAlignment="1">
      <alignment vertical="top"/>
    </xf>
    <xf numFmtId="173" fontId="0" fillId="23" borderId="10" xfId="0" applyNumberFormat="1" applyFill="1" applyBorder="1"/>
    <xf numFmtId="9" fontId="0" fillId="23" borderId="10" xfId="0" applyNumberFormat="1" applyFill="1" applyBorder="1"/>
    <xf numFmtId="9" fontId="0" fillId="0" borderId="10" xfId="0" applyNumberFormat="1" applyBorder="1"/>
    <xf numFmtId="2" fontId="24" fillId="0" borderId="10" xfId="0" applyNumberFormat="1" applyFont="1" applyFill="1" applyBorder="1"/>
    <xf numFmtId="0" fontId="31" fillId="0" borderId="0" xfId="0" applyFont="1" applyAlignment="1">
      <alignment vertical="center" wrapText="1"/>
    </xf>
    <xf numFmtId="172" fontId="31" fillId="0" borderId="0" xfId="28" applyNumberFormat="1" applyFont="1"/>
    <xf numFmtId="0" fontId="31" fillId="0" borderId="0" xfId="0" applyFont="1"/>
    <xf numFmtId="0" fontId="32" fillId="0" borderId="0" xfId="45" applyFont="1"/>
    <xf numFmtId="0" fontId="33" fillId="0" borderId="0" xfId="0" applyFont="1" applyAlignment="1">
      <alignment vertical="center" wrapText="1"/>
    </xf>
    <xf numFmtId="172" fontId="33" fillId="0" borderId="0" xfId="28" applyNumberFormat="1" applyFont="1"/>
    <xf numFmtId="0" fontId="33" fillId="0" borderId="0" xfId="0" applyFont="1"/>
    <xf numFmtId="10" fontId="31" fillId="0" borderId="0" xfId="0" applyNumberFormat="1" applyFont="1" applyAlignment="1">
      <alignment vertical="center" wrapText="1"/>
    </xf>
    <xf numFmtId="9" fontId="31" fillId="0" borderId="0" xfId="0" applyNumberFormat="1" applyFont="1" applyAlignment="1">
      <alignment vertical="center" wrapText="1"/>
    </xf>
    <xf numFmtId="9" fontId="31" fillId="0" borderId="0" xfId="44" applyFont="1"/>
    <xf numFmtId="172" fontId="31" fillId="0" borderId="0" xfId="0" applyNumberFormat="1" applyFont="1"/>
    <xf numFmtId="0" fontId="33" fillId="24" borderId="0" xfId="0" applyFont="1" applyFill="1" applyAlignment="1">
      <alignment vertical="center" wrapText="1"/>
    </xf>
    <xf numFmtId="172" fontId="33" fillId="24" borderId="0" xfId="28" applyNumberFormat="1" applyFont="1" applyFill="1"/>
    <xf numFmtId="0" fontId="33" fillId="24" borderId="0" xfId="0" applyFont="1" applyFill="1"/>
    <xf numFmtId="0" fontId="2" fillId="0" borderId="0" xfId="52"/>
    <xf numFmtId="0" fontId="30" fillId="0" borderId="0" xfId="52" applyFont="1"/>
    <xf numFmtId="0" fontId="36" fillId="0" borderId="10" xfId="52" applyFont="1" applyBorder="1" applyAlignment="1">
      <alignment horizontal="center"/>
    </xf>
    <xf numFmtId="0" fontId="34" fillId="0" borderId="10" xfId="52" applyFont="1" applyBorder="1" applyAlignment="1">
      <alignment horizontal="center" vertical="center"/>
    </xf>
    <xf numFmtId="0" fontId="36" fillId="0" borderId="0" xfId="52" applyFont="1"/>
    <xf numFmtId="0" fontId="34" fillId="0" borderId="10" xfId="52" applyFont="1" applyBorder="1" applyAlignment="1">
      <alignment vertical="center"/>
    </xf>
    <xf numFmtId="0" fontId="2" fillId="0" borderId="10" xfId="52" applyBorder="1" applyAlignment="1">
      <alignment horizontal="center" vertical="center"/>
    </xf>
    <xf numFmtId="177" fontId="38" fillId="0" borderId="0" xfId="55"/>
    <xf numFmtId="0" fontId="38" fillId="0" borderId="0" xfId="55" applyNumberFormat="1"/>
    <xf numFmtId="177" fontId="39" fillId="0" borderId="16" xfId="55" applyFont="1" applyBorder="1" applyAlignment="1">
      <alignment horizontal="left" vertical="top" wrapText="1"/>
    </xf>
    <xf numFmtId="0" fontId="39" fillId="0" borderId="16" xfId="55" applyNumberFormat="1" applyFont="1" applyBorder="1" applyAlignment="1">
      <alignment horizontal="left" vertical="top" wrapText="1"/>
    </xf>
    <xf numFmtId="177" fontId="39" fillId="0" borderId="0" xfId="55" applyFont="1" applyAlignment="1">
      <alignment horizontal="left" vertical="top" wrapText="1"/>
    </xf>
    <xf numFmtId="178" fontId="38" fillId="23" borderId="16" xfId="55" applyNumberFormat="1" applyFill="1" applyBorder="1" applyAlignment="1">
      <alignment vertical="top"/>
    </xf>
    <xf numFmtId="178" fontId="38" fillId="0" borderId="16" xfId="55" applyNumberFormat="1" applyBorder="1" applyAlignment="1">
      <alignment vertical="top"/>
    </xf>
    <xf numFmtId="178" fontId="0" fillId="0" borderId="0" xfId="56" applyNumberFormat="1" applyFont="1"/>
    <xf numFmtId="179" fontId="38" fillId="0" borderId="0" xfId="55" applyNumberFormat="1"/>
    <xf numFmtId="177" fontId="38" fillId="0" borderId="0" xfId="55" applyAlignment="1">
      <alignment wrapText="1"/>
    </xf>
    <xf numFmtId="0" fontId="24" fillId="0" borderId="0" xfId="0" applyFont="1" applyFill="1" applyBorder="1"/>
    <xf numFmtId="0" fontId="24" fillId="0" borderId="0" xfId="0" applyFont="1" applyBorder="1"/>
    <xf numFmtId="172" fontId="24" fillId="0" borderId="0" xfId="28" applyNumberFormat="1" applyFont="1" applyBorder="1"/>
    <xf numFmtId="9" fontId="0" fillId="0" borderId="0" xfId="44" applyFont="1" applyBorder="1"/>
    <xf numFmtId="172" fontId="0" fillId="19" borderId="10" xfId="28" applyNumberFormat="1" applyFont="1" applyFill="1" applyBorder="1"/>
    <xf numFmtId="2" fontId="0" fillId="25" borderId="10" xfId="0" applyNumberFormat="1" applyFill="1" applyBorder="1"/>
    <xf numFmtId="9" fontId="0" fillId="25" borderId="10" xfId="44" applyFont="1" applyFill="1" applyBorder="1"/>
    <xf numFmtId="170" fontId="0" fillId="25" borderId="10" xfId="0" applyNumberFormat="1" applyFill="1" applyBorder="1"/>
    <xf numFmtId="9" fontId="0" fillId="25" borderId="10" xfId="0" applyNumberFormat="1" applyFill="1" applyBorder="1"/>
    <xf numFmtId="0" fontId="5" fillId="0" borderId="10" xfId="0" applyFont="1" applyFill="1" applyBorder="1" applyAlignment="1">
      <alignment vertical="center"/>
    </xf>
    <xf numFmtId="172" fontId="0" fillId="25" borderId="10" xfId="28" applyNumberFormat="1" applyFont="1" applyFill="1" applyBorder="1"/>
    <xf numFmtId="0" fontId="5" fillId="25" borderId="10" xfId="0" applyFont="1" applyFill="1" applyBorder="1"/>
    <xf numFmtId="177" fontId="39" fillId="0" borderId="17" xfId="55" applyFont="1" applyBorder="1" applyAlignment="1">
      <alignment horizontal="left" vertical="top" wrapText="1"/>
    </xf>
    <xf numFmtId="177" fontId="38" fillId="0" borderId="17" xfId="55" applyBorder="1" applyAlignment="1">
      <alignment vertical="top"/>
    </xf>
    <xf numFmtId="177" fontId="39" fillId="0" borderId="10" xfId="55" applyFont="1" applyBorder="1" applyAlignment="1">
      <alignment horizontal="left" vertical="top" wrapText="1"/>
    </xf>
    <xf numFmtId="172" fontId="38" fillId="0" borderId="10" xfId="28" applyNumberFormat="1" applyFont="1" applyBorder="1"/>
    <xf numFmtId="172" fontId="2" fillId="0" borderId="0" xfId="28" applyNumberFormat="1" applyFont="1"/>
    <xf numFmtId="0" fontId="5" fillId="0" borderId="11" xfId="0" applyFont="1" applyBorder="1"/>
    <xf numFmtId="172" fontId="0" fillId="0" borderId="11" xfId="28" applyNumberFormat="1" applyFont="1" applyBorder="1"/>
    <xf numFmtId="9" fontId="0" fillId="0" borderId="11" xfId="44" applyFont="1" applyBorder="1"/>
    <xf numFmtId="0" fontId="5" fillId="0" borderId="15" xfId="0" applyFont="1" applyBorder="1"/>
    <xf numFmtId="172" fontId="0" fillId="0" borderId="15" xfId="28" applyNumberFormat="1" applyFont="1" applyBorder="1"/>
    <xf numFmtId="9" fontId="0" fillId="0" borderId="15" xfId="44" applyFont="1" applyBorder="1"/>
    <xf numFmtId="0" fontId="24" fillId="0" borderId="10" xfId="0" applyFont="1" applyFill="1" applyBorder="1" applyAlignment="1">
      <alignment wrapText="1"/>
    </xf>
    <xf numFmtId="172" fontId="34" fillId="0" borderId="10" xfId="28" applyNumberFormat="1" applyFont="1" applyFill="1" applyBorder="1" applyAlignment="1">
      <alignment vertical="center"/>
    </xf>
    <xf numFmtId="172" fontId="34" fillId="0" borderId="10" xfId="28" applyNumberFormat="1" applyFont="1" applyBorder="1" applyAlignment="1">
      <alignment vertical="center"/>
    </xf>
    <xf numFmtId="0" fontId="34" fillId="26" borderId="10" xfId="52" applyFont="1" applyFill="1" applyBorder="1" applyAlignment="1">
      <alignment horizontal="left" vertical="center"/>
    </xf>
    <xf numFmtId="0" fontId="35" fillId="26" borderId="10" xfId="52" applyFont="1" applyFill="1" applyBorder="1" applyAlignment="1">
      <alignment horizontal="center" vertical="center"/>
    </xf>
    <xf numFmtId="173" fontId="5" fillId="23" borderId="10" xfId="0" applyNumberFormat="1" applyFont="1" applyFill="1" applyBorder="1"/>
    <xf numFmtId="177" fontId="39" fillId="0" borderId="0" xfId="55" applyFont="1"/>
    <xf numFmtId="178" fontId="0" fillId="0" borderId="0" xfId="56" applyNumberFormat="1" applyFont="1" applyAlignment="1"/>
    <xf numFmtId="3" fontId="40" fillId="0" borderId="0" xfId="55" applyNumberFormat="1" applyFont="1"/>
    <xf numFmtId="9" fontId="2" fillId="0" borderId="0" xfId="52" applyNumberFormat="1"/>
    <xf numFmtId="177" fontId="41" fillId="0" borderId="0" xfId="55" applyFont="1"/>
    <xf numFmtId="177" fontId="37" fillId="0" borderId="0" xfId="55" applyFont="1"/>
    <xf numFmtId="177" fontId="41" fillId="0" borderId="0" xfId="55" applyFont="1" applyAlignment="1">
      <alignment horizontal="center"/>
    </xf>
    <xf numFmtId="3" fontId="38" fillId="0" borderId="0" xfId="55" applyNumberFormat="1"/>
    <xf numFmtId="0" fontId="2" fillId="23" borderId="10" xfId="52" applyFill="1" applyBorder="1"/>
    <xf numFmtId="0" fontId="2" fillId="0" borderId="13" xfId="52" applyBorder="1"/>
    <xf numFmtId="0" fontId="0" fillId="0" borderId="14" xfId="0" applyBorder="1"/>
    <xf numFmtId="0" fontId="28" fillId="0" borderId="10" xfId="52" applyFont="1" applyBorder="1"/>
    <xf numFmtId="172" fontId="24" fillId="0" borderId="15" xfId="28" applyNumberFormat="1" applyFont="1" applyBorder="1"/>
    <xf numFmtId="173" fontId="5" fillId="0" borderId="11" xfId="0" applyNumberFormat="1" applyFont="1" applyBorder="1"/>
    <xf numFmtId="0" fontId="42" fillId="25" borderId="0" xfId="0" applyFont="1" applyFill="1"/>
    <xf numFmtId="172" fontId="31" fillId="0" borderId="0" xfId="28" applyNumberFormat="1" applyFont="1" applyAlignment="1">
      <alignment vertical="center" wrapText="1"/>
    </xf>
    <xf numFmtId="170" fontId="31" fillId="0" borderId="0" xfId="44" applyNumberFormat="1" applyFont="1"/>
    <xf numFmtId="9" fontId="2" fillId="0" borderId="0" xfId="44" applyFont="1"/>
    <xf numFmtId="0" fontId="5" fillId="0" borderId="12" xfId="0" applyFont="1" applyBorder="1"/>
    <xf numFmtId="0" fontId="34" fillId="25" borderId="10" xfId="52" applyFont="1" applyFill="1" applyBorder="1" applyAlignment="1">
      <alignment horizontal="center" vertical="center"/>
    </xf>
    <xf numFmtId="0" fontId="5" fillId="0" borderId="12" xfId="0" applyFont="1" applyFill="1" applyBorder="1"/>
    <xf numFmtId="172" fontId="38" fillId="0" borderId="0" xfId="28" applyNumberFormat="1" applyFont="1"/>
    <xf numFmtId="169" fontId="5" fillId="0" borderId="10" xfId="0" applyNumberFormat="1" applyFont="1" applyBorder="1" applyAlignment="1">
      <alignment horizontal="left"/>
    </xf>
    <xf numFmtId="0" fontId="0" fillId="0" borderId="12" xfId="0" applyBorder="1"/>
    <xf numFmtId="172" fontId="0" fillId="0" borderId="12" xfId="28" applyNumberFormat="1" applyFont="1" applyBorder="1"/>
    <xf numFmtId="172" fontId="0" fillId="25" borderId="12" xfId="28" applyNumberFormat="1" applyFont="1" applyFill="1" applyBorder="1"/>
    <xf numFmtId="166" fontId="31" fillId="25" borderId="0" xfId="28" applyNumberFormat="1" applyFont="1" applyFill="1"/>
    <xf numFmtId="0" fontId="2" fillId="25" borderId="0" xfId="52" applyFill="1"/>
    <xf numFmtId="0" fontId="31" fillId="0" borderId="0" xfId="0" applyFont="1" applyAlignment="1">
      <alignment horizontal="left" vertical="center" wrapText="1"/>
    </xf>
    <xf numFmtId="177" fontId="38" fillId="23" borderId="16" xfId="55" applyFill="1" applyBorder="1" applyAlignment="1">
      <alignment horizontal="left" vertical="top" wrapText="1"/>
    </xf>
    <xf numFmtId="0" fontId="24" fillId="27" borderId="0" xfId="0" applyFont="1" applyFill="1"/>
    <xf numFmtId="0" fontId="0" fillId="27" borderId="0" xfId="0" applyFill="1"/>
    <xf numFmtId="0" fontId="24" fillId="27" borderId="10" xfId="0" applyFont="1" applyFill="1" applyBorder="1"/>
    <xf numFmtId="177" fontId="39" fillId="28" borderId="0" xfId="55" applyFont="1" applyFill="1" applyAlignment="1">
      <alignment horizontal="left" wrapText="1"/>
    </xf>
    <xf numFmtId="177" fontId="39" fillId="28" borderId="0" xfId="55" applyFont="1" applyFill="1"/>
    <xf numFmtId="0" fontId="39" fillId="28" borderId="0" xfId="55" applyNumberFormat="1" applyFont="1" applyFill="1"/>
    <xf numFmtId="0" fontId="35" fillId="0" borderId="10" xfId="52" applyFont="1" applyBorder="1" applyAlignment="1">
      <alignment vertical="center" wrapText="1"/>
    </xf>
    <xf numFmtId="0" fontId="43" fillId="0" borderId="0" xfId="52" applyFont="1"/>
    <xf numFmtId="0" fontId="2" fillId="28" borderId="0" xfId="52" applyFill="1"/>
    <xf numFmtId="0" fontId="30" fillId="28" borderId="0" xfId="52" applyFont="1" applyFill="1"/>
    <xf numFmtId="2" fontId="0" fillId="29" borderId="0" xfId="0" applyNumberFormat="1" applyFill="1"/>
    <xf numFmtId="172" fontId="33" fillId="29" borderId="0" xfId="28" applyNumberFormat="1" applyFont="1" applyFill="1"/>
    <xf numFmtId="172" fontId="35" fillId="29" borderId="10" xfId="28" applyNumberFormat="1" applyFont="1" applyFill="1" applyBorder="1" applyAlignment="1">
      <alignment horizontal="left" vertical="center"/>
    </xf>
    <xf numFmtId="172" fontId="0" fillId="29" borderId="12" xfId="28" applyNumberFormat="1" applyFont="1" applyFill="1" applyBorder="1"/>
    <xf numFmtId="2" fontId="0" fillId="29" borderId="12" xfId="0" applyNumberFormat="1" applyFill="1" applyBorder="1"/>
    <xf numFmtId="165" fontId="0" fillId="29" borderId="12" xfId="28" applyFont="1" applyFill="1" applyBorder="1"/>
    <xf numFmtId="172" fontId="24" fillId="29" borderId="10" xfId="28" applyNumberFormat="1" applyFont="1" applyFill="1" applyBorder="1"/>
    <xf numFmtId="172" fontId="30" fillId="28" borderId="0" xfId="28" applyNumberFormat="1" applyFont="1" applyFill="1"/>
    <xf numFmtId="0" fontId="0" fillId="25" borderId="10" xfId="0" applyFill="1" applyBorder="1"/>
    <xf numFmtId="0" fontId="1" fillId="25" borderId="0" xfId="52" applyFont="1" applyFill="1"/>
  </cellXfs>
  <cellStyles count="5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2 2" xfId="50" xr:uid="{00000000-0005-0000-0000-000014000000}"/>
    <cellStyle name="Accent3" xfId="21" xr:uid="{00000000-0005-0000-0000-000015000000}"/>
    <cellStyle name="Accent4" xfId="22" xr:uid="{00000000-0005-0000-0000-000016000000}"/>
    <cellStyle name="Accent5" xfId="23" xr:uid="{00000000-0005-0000-0000-000017000000}"/>
    <cellStyle name="Accent6" xfId="24" xr:uid="{00000000-0005-0000-0000-000018000000}"/>
    <cellStyle name="Bad" xfId="25" xr:uid="{00000000-0005-0000-0000-000019000000}"/>
    <cellStyle name="Calculation" xfId="26" xr:uid="{00000000-0005-0000-0000-00001A000000}"/>
    <cellStyle name="Check Cell" xfId="27" xr:uid="{00000000-0005-0000-0000-00001B000000}"/>
    <cellStyle name="Comma" xfId="28" builtinId="3"/>
    <cellStyle name="Comma 2" xfId="47" xr:uid="{00000000-0005-0000-0000-00001D000000}"/>
    <cellStyle name="Comma 3" xfId="53" xr:uid="{FAE95DF9-36F5-447B-95CD-F99FD5986287}"/>
    <cellStyle name="Comma 4" xfId="56" xr:uid="{3E60FA38-0504-44E6-AAA0-E0DC2AAD6285}"/>
    <cellStyle name="Explanatory Text" xfId="29" xr:uid="{00000000-0005-0000-0000-00001E000000}"/>
    <cellStyle name="Good" xfId="30" xr:uid="{00000000-0005-0000-0000-00001F000000}"/>
    <cellStyle name="Good 2" xfId="49" xr:uid="{00000000-0005-0000-0000-000020000000}"/>
    <cellStyle name="Heading 1" xfId="31" xr:uid="{00000000-0005-0000-0000-000021000000}"/>
    <cellStyle name="Heading 2" xfId="32" xr:uid="{00000000-0005-0000-0000-000022000000}"/>
    <cellStyle name="Heading 3" xfId="33" xr:uid="{00000000-0005-0000-0000-000023000000}"/>
    <cellStyle name="Heading 4" xfId="34" xr:uid="{00000000-0005-0000-0000-000024000000}"/>
    <cellStyle name="Hyperlink" xfId="45" builtinId="8"/>
    <cellStyle name="Input" xfId="35" xr:uid="{00000000-0005-0000-0000-000026000000}"/>
    <cellStyle name="Linked Cell" xfId="36" xr:uid="{00000000-0005-0000-0000-000027000000}"/>
    <cellStyle name="Neutral" xfId="37" builtinId="28" customBuiltin="1"/>
    <cellStyle name="Normal" xfId="0" builtinId="0"/>
    <cellStyle name="Normal 2" xfId="46" xr:uid="{00000000-0005-0000-0000-00002A000000}"/>
    <cellStyle name="Normal 3" xfId="51" xr:uid="{00000000-0005-0000-0000-00002B000000}"/>
    <cellStyle name="Normal 4" xfId="52" xr:uid="{90D61CF7-E1F0-4AE3-92C4-BE334008267A}"/>
    <cellStyle name="Normal 5" xfId="55" xr:uid="{E245834C-048D-4762-AD7A-F05A6C9BC13D}"/>
    <cellStyle name="Note" xfId="38" xr:uid="{00000000-0005-0000-0000-00002E000000}"/>
    <cellStyle name="Output" xfId="39" xr:uid="{00000000-0005-0000-0000-00002F000000}"/>
    <cellStyle name="Percent" xfId="44" builtinId="5"/>
    <cellStyle name="Percent 2" xfId="48" xr:uid="{00000000-0005-0000-0000-000031000000}"/>
    <cellStyle name="Percent 3" xfId="54" xr:uid="{5FDA58C7-FE4F-4493-AA6C-C9099CA7D392}"/>
    <cellStyle name="Standaard 5" xfId="57" xr:uid="{0CA0F995-9994-4F73-AB45-AFA515C18202}"/>
    <cellStyle name="Standard_FDB602c" xfId="40" xr:uid="{00000000-0005-0000-0000-000032000000}"/>
    <cellStyle name="Title" xfId="41" xr:uid="{00000000-0005-0000-0000-000033000000}"/>
    <cellStyle name="Total" xfId="42" xr:uid="{00000000-0005-0000-0000-000034000000}"/>
    <cellStyle name="Warning Text" xfId="43" xr:uid="{00000000-0005-0000-0000-00003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99FF99"/>
      <color rgb="FFA8F8A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Wage Ladder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3322136173307556"/>
          <c:y val="0.1988984674329502"/>
          <c:w val="0.8373202117580304"/>
          <c:h val="0.546448019428605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'Salaire décent'!$D$69</c:f>
              <c:strCache>
                <c:ptCount val="1"/>
                <c:pt idx="0">
                  <c:v> Monthly amount ()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403-495F-86A6-514AF5B77710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403-495F-86A6-514AF5B77710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8403-495F-86A6-514AF5B77710}"/>
              </c:ext>
            </c:extLst>
          </c:dPt>
          <c:dPt>
            <c:idx val="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8403-495F-86A6-514AF5B77710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8403-495F-86A6-514AF5B77710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8403-495F-86A6-514AF5B77710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8403-495F-86A6-514AF5B77710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'Salaire décent'!$B$71:$B$81</c15:sqref>
                  </c15:fullRef>
                </c:ext>
              </c:extLst>
              <c:f>('Salaire décent'!$B$71:$B$74,'Salaire décent'!$B$76:$B$81)</c:f>
              <c:strCache>
                <c:ptCount val="10"/>
                <c:pt idx="0">
                  <c:v>Salaire minimum national</c:v>
                </c:pt>
                <c:pt idx="1">
                  <c:v>Seuil d'extrême pauvreté de la Banque mondiale (1,90 $/jour)</c:v>
                </c:pt>
                <c:pt idx="2">
                  <c:v>Banque mondiale Seuil de pauvreté (3,10 $/jour)</c:v>
                </c:pt>
                <c:pt idx="3">
                  <c:v>Salaire moyen actuel</c:v>
                </c:pt>
                <c:pt idx="4">
                  <c:v>Salaire décent de subsistance net</c:v>
                </c:pt>
                <c:pt idx="5">
                  <c:v>Salaire décent de subsistance brut</c:v>
                </c:pt>
                <c:pt idx="6">
                  <c:v>Prévalence du salaire</c:v>
                </c:pt>
                <c:pt idx="7">
                  <c:v>Salaire de référence - salarié moyen</c:v>
                </c:pt>
                <c:pt idx="8">
                  <c:v>Salaire moyen de l'employé - homme</c:v>
                </c:pt>
                <c:pt idx="9">
                  <c:v>Salaire de base - salarié moyen - femme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'Salaire décent'!$D$71:$D$81</c15:sqref>
                  </c15:fullRef>
                </c:ext>
              </c:extLst>
              <c:f>('Salaire décent'!$D$71:$D$74,'Salaire décent'!$D$76:$D$81)</c:f>
              <c:numCache>
                <c:formatCode>_-* #,##0_-;\-* #,##0_-;_-* "-"??_-;_-@_-</c:formatCode>
                <c:ptCount val="10"/>
                <c:pt idx="0">
                  <c:v>60000</c:v>
                </c:pt>
                <c:pt idx="1">
                  <c:v>0</c:v>
                </c:pt>
                <c:pt idx="2">
                  <c:v>0</c:v>
                </c:pt>
                <c:pt idx="3">
                  <c:v>106667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03-495F-86A6-514AF5B7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976536"/>
        <c:axId val="153040856"/>
      </c:barChart>
      <c:catAx>
        <c:axId val="15297653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53040856"/>
        <c:crosses val="autoZero"/>
        <c:auto val="1"/>
        <c:lblAlgn val="ctr"/>
        <c:lblOffset val="100"/>
        <c:noMultiLvlLbl val="0"/>
      </c:catAx>
      <c:valAx>
        <c:axId val="153040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'Salaire décent'!$D$31</c:f>
              <c:strCache>
                <c:ptCount val="1"/>
                <c:pt idx="0">
                  <c:v> Monthly amount () 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529765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trlProps/ctrlProp1.xml><?xml version="1.0" encoding="utf-8"?>
<formControlPr xmlns="http://schemas.microsoft.com/office/spreadsheetml/2009/9/main" objectType="CheckBox" fmlaLink="$B$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7</xdr:row>
      <xdr:rowOff>38100</xdr:rowOff>
    </xdr:from>
    <xdr:to>
      <xdr:col>4</xdr:col>
      <xdr:colOff>4556760</xdr:colOff>
      <xdr:row>28</xdr:row>
      <xdr:rowOff>125507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6</xdr:row>
          <xdr:rowOff>6350</xdr:rowOff>
        </xdr:from>
        <xdr:to>
          <xdr:col>1</xdr:col>
          <xdr:colOff>457200</xdr:colOff>
          <xdr:row>6</xdr:row>
          <xdr:rowOff>139700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8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.simonse_woor1.PROXSYS\OneDrive\Documenten\Away4Africa\Projects\2019%20AGRIFER_MVO\BusinessPlan\191118%20Business%20cases%20Innof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 (A)"/>
      <sheetName val="Aperçu"/>
      <sheetName val="CE (B)"/>
      <sheetName val="Prix_marché"/>
      <sheetName val="CE producteurs"/>
      <sheetName val="Installation"/>
      <sheetName val="Equipements"/>
      <sheetName val="Intrants"/>
      <sheetName val="Liste_prix_articles"/>
      <sheetName val="Liste_articles"/>
      <sheetName val="Main_d_oeuvre"/>
      <sheetName val="Calendrier"/>
      <sheetName val="List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povertydata.worldbank.org/poverty/country/CIV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ageindicator.org/salary/living-wage/vietnam-living-wage-series-january-2018" TargetMode="External"/><Relationship Id="rId1" Type="http://schemas.openxmlformats.org/officeDocument/2006/relationships/hyperlink" Target="https://www.combien-coute.net/salaire-moyen/cote-d-ivoire/" TargetMode="External"/><Relationship Id="rId6" Type="http://schemas.openxmlformats.org/officeDocument/2006/relationships/hyperlink" Target="https://data.worldbank.org/indicator/PA.NUS.PPP?locations=CI" TargetMode="External"/><Relationship Id="rId5" Type="http://schemas.openxmlformats.org/officeDocument/2006/relationships/hyperlink" Target="https://votresalaire.org/cotedivoire/salaire/salaire-minimum" TargetMode="External"/><Relationship Id="rId4" Type="http://schemas.openxmlformats.org/officeDocument/2006/relationships/hyperlink" Target="http://povertydata.worldbank.org/poverty/country/CIV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gi.gouv.ci/index.php/impots-et-taxes/24-vos-besoins/92-impots-sur-les-traitements-salaires-pensions-et-rentes-viageres-its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F17D-38A8-48AC-9952-785DE033541D}">
  <dimension ref="A1:W598"/>
  <sheetViews>
    <sheetView topLeftCell="C1" workbookViewId="0">
      <selection activeCell="H1" sqref="H1"/>
    </sheetView>
  </sheetViews>
  <sheetFormatPr defaultColWidth="9.6328125" defaultRowHeight="15.5" x14ac:dyDescent="0.35"/>
  <cols>
    <col min="1" max="1" width="9.6328125" style="75"/>
    <col min="2" max="3" width="45.453125" style="75" customWidth="1"/>
    <col min="4" max="4" width="58" style="75" customWidth="1"/>
    <col min="5" max="6" width="16.81640625" style="75" customWidth="1"/>
    <col min="7" max="7" width="16.81640625" style="68" customWidth="1"/>
    <col min="8" max="8" width="30.1796875" style="75" customWidth="1"/>
    <col min="9" max="9" width="9.6328125" style="75"/>
    <col min="10" max="14" width="9.6328125" style="68"/>
    <col min="15" max="15" width="12.453125" style="68" customWidth="1"/>
    <col min="16" max="22" width="9.6328125" style="68"/>
    <col min="23" max="23" width="9.81640625" style="75" customWidth="1"/>
    <col min="24" max="16384" width="9.6328125" style="68"/>
  </cols>
  <sheetData>
    <row r="1" spans="1:23" s="69" customFormat="1" x14ac:dyDescent="0.35">
      <c r="A1" s="114"/>
      <c r="B1" s="114"/>
      <c r="C1" s="114" t="s">
        <v>113</v>
      </c>
      <c r="D1" s="114" t="s">
        <v>116</v>
      </c>
      <c r="E1" s="114"/>
      <c r="F1" s="114"/>
      <c r="G1" s="114" t="s">
        <v>117</v>
      </c>
      <c r="H1" s="114" t="s">
        <v>204</v>
      </c>
      <c r="K1" s="69" t="s">
        <v>118</v>
      </c>
      <c r="O1" s="69" t="s">
        <v>119</v>
      </c>
      <c r="P1" s="69" t="s">
        <v>120</v>
      </c>
      <c r="Q1" s="69" t="s">
        <v>121</v>
      </c>
      <c r="S1" s="69" t="s">
        <v>110</v>
      </c>
      <c r="V1" s="69" t="s">
        <v>122</v>
      </c>
      <c r="W1" s="114"/>
    </row>
    <row r="2" spans="1:23" x14ac:dyDescent="0.35">
      <c r="A2" s="115"/>
      <c r="B2" s="115"/>
      <c r="C2" s="115">
        <v>1</v>
      </c>
      <c r="D2" s="115">
        <v>2</v>
      </c>
      <c r="G2" s="68">
        <v>1</v>
      </c>
      <c r="H2" s="68">
        <v>2</v>
      </c>
      <c r="K2" s="116"/>
      <c r="O2" s="68" t="s">
        <v>123</v>
      </c>
      <c r="P2" s="117">
        <v>0</v>
      </c>
      <c r="Q2" s="117">
        <v>0.25</v>
      </c>
      <c r="S2" s="68" t="s">
        <v>111</v>
      </c>
      <c r="T2" s="68">
        <v>1</v>
      </c>
      <c r="V2" s="68" t="s">
        <v>113</v>
      </c>
      <c r="W2" s="75" t="s">
        <v>117</v>
      </c>
    </row>
    <row r="3" spans="1:23" ht="18.5" x14ac:dyDescent="0.45">
      <c r="B3" s="118" t="s">
        <v>124</v>
      </c>
      <c r="C3" s="118" t="s">
        <v>124</v>
      </c>
      <c r="D3" s="118" t="s">
        <v>125</v>
      </c>
      <c r="H3" s="119"/>
      <c r="K3" s="116"/>
      <c r="O3" s="68" t="s">
        <v>126</v>
      </c>
      <c r="P3" s="117">
        <v>0.18</v>
      </c>
      <c r="Q3" s="117">
        <v>0</v>
      </c>
      <c r="S3" s="68" t="s">
        <v>127</v>
      </c>
      <c r="T3" s="68">
        <v>1.5244901723741038E-3</v>
      </c>
      <c r="V3" s="68" t="s">
        <v>116</v>
      </c>
      <c r="W3" s="75" t="s">
        <v>204</v>
      </c>
    </row>
    <row r="4" spans="1:23" ht="18.5" x14ac:dyDescent="0.45">
      <c r="B4" s="120"/>
      <c r="C4" s="120"/>
      <c r="D4" s="120"/>
      <c r="H4" s="119"/>
      <c r="K4" s="116"/>
      <c r="S4" s="68" t="s">
        <v>128</v>
      </c>
      <c r="T4" s="68">
        <v>1.7531636982302192E-3</v>
      </c>
    </row>
    <row r="5" spans="1:23" x14ac:dyDescent="0.35">
      <c r="B5" s="3" t="s">
        <v>114</v>
      </c>
      <c r="C5" s="3" t="s">
        <v>114</v>
      </c>
      <c r="D5" s="3" t="s">
        <v>129</v>
      </c>
      <c r="H5" s="119"/>
      <c r="K5" s="116"/>
    </row>
    <row r="6" spans="1:23" x14ac:dyDescent="0.35">
      <c r="B6" s="2"/>
      <c r="C6" s="2"/>
      <c r="D6" s="2"/>
      <c r="H6" s="119"/>
      <c r="K6" s="121"/>
    </row>
    <row r="7" spans="1:23" x14ac:dyDescent="0.35">
      <c r="B7" s="19" t="s">
        <v>27</v>
      </c>
      <c r="C7" s="19" t="s">
        <v>27</v>
      </c>
      <c r="D7" s="19" t="s">
        <v>130</v>
      </c>
      <c r="H7" s="119"/>
      <c r="K7" s="121"/>
    </row>
    <row r="8" spans="1:23" x14ac:dyDescent="0.35">
      <c r="B8" s="19" t="s">
        <v>102</v>
      </c>
      <c r="C8" s="19" t="s">
        <v>102</v>
      </c>
      <c r="D8" s="19" t="s">
        <v>131</v>
      </c>
      <c r="H8" s="119"/>
      <c r="K8" s="121"/>
    </row>
    <row r="9" spans="1:23" x14ac:dyDescent="0.35">
      <c r="B9" s="19" t="s">
        <v>109</v>
      </c>
      <c r="C9" s="19" t="s">
        <v>109</v>
      </c>
      <c r="D9" s="19" t="s">
        <v>132</v>
      </c>
      <c r="H9" s="119"/>
      <c r="K9" s="121"/>
    </row>
    <row r="10" spans="1:23" x14ac:dyDescent="0.35">
      <c r="B10" s="19" t="s">
        <v>110</v>
      </c>
      <c r="C10" s="19" t="s">
        <v>110</v>
      </c>
      <c r="D10" s="19" t="s">
        <v>133</v>
      </c>
      <c r="H10" s="119"/>
      <c r="K10" s="121"/>
    </row>
    <row r="11" spans="1:23" x14ac:dyDescent="0.35">
      <c r="B11" s="19" t="s">
        <v>112</v>
      </c>
      <c r="C11" s="19" t="s">
        <v>112</v>
      </c>
      <c r="D11" s="19" t="s">
        <v>134</v>
      </c>
      <c r="H11" s="119"/>
    </row>
    <row r="12" spans="1:23" x14ac:dyDescent="0.35">
      <c r="B12" s="13"/>
      <c r="C12" s="13"/>
      <c r="D12" s="13"/>
      <c r="H12" s="119"/>
    </row>
    <row r="13" spans="1:23" x14ac:dyDescent="0.35">
      <c r="B13" s="3" t="s">
        <v>0</v>
      </c>
      <c r="C13" s="3" t="s">
        <v>0</v>
      </c>
      <c r="D13" s="3" t="s">
        <v>135</v>
      </c>
      <c r="H13" s="119"/>
    </row>
    <row r="14" spans="1:23" x14ac:dyDescent="0.35">
      <c r="B14" s="15" t="s">
        <v>19</v>
      </c>
      <c r="C14" s="15" t="s">
        <v>19</v>
      </c>
      <c r="D14" s="15" t="s">
        <v>136</v>
      </c>
      <c r="H14" s="119"/>
    </row>
    <row r="15" spans="1:23" x14ac:dyDescent="0.35">
      <c r="B15" s="15" t="s">
        <v>26</v>
      </c>
      <c r="C15" s="15" t="s">
        <v>26</v>
      </c>
      <c r="D15" s="15" t="s">
        <v>137</v>
      </c>
      <c r="H15" s="119"/>
    </row>
    <row r="16" spans="1:23" x14ac:dyDescent="0.35">
      <c r="B16" s="15" t="s">
        <v>25</v>
      </c>
      <c r="C16" s="15" t="s">
        <v>25</v>
      </c>
      <c r="D16" s="15" t="s">
        <v>138</v>
      </c>
      <c r="H16" s="119"/>
    </row>
    <row r="17" spans="2:8" x14ac:dyDescent="0.35">
      <c r="B17" s="37" t="s">
        <v>20</v>
      </c>
      <c r="C17" s="37" t="s">
        <v>20</v>
      </c>
      <c r="D17" s="37" t="s">
        <v>139</v>
      </c>
      <c r="H17" s="119"/>
    </row>
    <row r="18" spans="2:8" x14ac:dyDescent="0.35">
      <c r="B18" s="132" t="s">
        <v>180</v>
      </c>
      <c r="C18" s="132" t="s">
        <v>180</v>
      </c>
      <c r="D18" s="132" t="s">
        <v>181</v>
      </c>
      <c r="H18" s="119"/>
    </row>
    <row r="19" spans="2:8" x14ac:dyDescent="0.35">
      <c r="B19" s="37" t="s">
        <v>32</v>
      </c>
      <c r="C19" s="37" t="s">
        <v>32</v>
      </c>
      <c r="D19" s="37" t="s">
        <v>140</v>
      </c>
      <c r="H19" s="119"/>
    </row>
    <row r="20" spans="2:8" x14ac:dyDescent="0.35">
      <c r="B20" s="37"/>
      <c r="C20" s="37"/>
      <c r="D20" s="37"/>
      <c r="H20" s="119"/>
    </row>
    <row r="21" spans="2:8" x14ac:dyDescent="0.35">
      <c r="B21" s="37" t="s">
        <v>28</v>
      </c>
      <c r="C21" s="37" t="s">
        <v>28</v>
      </c>
      <c r="D21" s="37" t="s">
        <v>141</v>
      </c>
      <c r="H21" s="119"/>
    </row>
    <row r="22" spans="2:8" x14ac:dyDescent="0.35">
      <c r="B22" s="47" t="s">
        <v>23</v>
      </c>
      <c r="C22" s="47" t="s">
        <v>23</v>
      </c>
      <c r="D22" s="47" t="s">
        <v>142</v>
      </c>
      <c r="H22" s="119"/>
    </row>
    <row r="23" spans="2:8" x14ac:dyDescent="0.35">
      <c r="B23" s="19" t="s">
        <v>29</v>
      </c>
      <c r="C23" s="19" t="s">
        <v>29</v>
      </c>
      <c r="D23" s="19" t="s">
        <v>143</v>
      </c>
      <c r="H23" s="119"/>
    </row>
    <row r="24" spans="2:8" x14ac:dyDescent="0.35">
      <c r="B24" s="42" t="s">
        <v>30</v>
      </c>
      <c r="C24" s="42" t="s">
        <v>30</v>
      </c>
      <c r="D24" s="42" t="s">
        <v>144</v>
      </c>
      <c r="H24" s="119"/>
    </row>
    <row r="25" spans="2:8" x14ac:dyDescent="0.35">
      <c r="B25" s="15" t="s">
        <v>22</v>
      </c>
      <c r="C25" s="15" t="s">
        <v>22</v>
      </c>
      <c r="D25" s="15" t="s">
        <v>145</v>
      </c>
      <c r="H25" s="119"/>
    </row>
    <row r="26" spans="2:8" x14ac:dyDescent="0.35">
      <c r="B26" s="15" t="s">
        <v>24</v>
      </c>
      <c r="C26" s="15" t="s">
        <v>24</v>
      </c>
      <c r="D26" s="15" t="s">
        <v>146</v>
      </c>
      <c r="G26" s="119"/>
      <c r="H26" s="119"/>
    </row>
    <row r="27" spans="2:8" x14ac:dyDescent="0.35">
      <c r="B27" s="37" t="s">
        <v>31</v>
      </c>
      <c r="C27" s="37" t="s">
        <v>31</v>
      </c>
      <c r="D27" s="37" t="s">
        <v>147</v>
      </c>
      <c r="H27" s="119"/>
    </row>
    <row r="28" spans="2:8" x14ac:dyDescent="0.35">
      <c r="B28" s="28"/>
      <c r="C28" s="28"/>
      <c r="D28" s="28"/>
      <c r="H28" s="68"/>
    </row>
    <row r="29" spans="2:8" x14ac:dyDescent="0.35">
      <c r="B29" s="3" t="s">
        <v>0</v>
      </c>
      <c r="C29" s="3" t="s">
        <v>0</v>
      </c>
      <c r="D29" s="3" t="s">
        <v>135</v>
      </c>
      <c r="H29" s="68"/>
    </row>
    <row r="30" spans="2:8" x14ac:dyDescent="0.35">
      <c r="B30" s="37" t="s">
        <v>32</v>
      </c>
      <c r="C30" s="37" t="s">
        <v>32</v>
      </c>
      <c r="D30" s="37" t="s">
        <v>140</v>
      </c>
      <c r="H30" s="68"/>
    </row>
    <row r="31" spans="2:8" x14ac:dyDescent="0.35">
      <c r="B31" s="15" t="s">
        <v>33</v>
      </c>
      <c r="C31" s="15" t="s">
        <v>33</v>
      </c>
      <c r="D31" s="15" t="s">
        <v>148</v>
      </c>
      <c r="H31" s="68"/>
    </row>
    <row r="32" spans="2:8" x14ac:dyDescent="0.35">
      <c r="B32" s="37" t="s">
        <v>34</v>
      </c>
      <c r="C32" s="37" t="s">
        <v>34</v>
      </c>
      <c r="D32" s="37" t="s">
        <v>178</v>
      </c>
      <c r="H32" s="68"/>
    </row>
    <row r="33" spans="2:8" x14ac:dyDescent="0.35">
      <c r="B33" s="37"/>
      <c r="C33" s="37"/>
      <c r="D33" s="37"/>
      <c r="H33" s="68"/>
    </row>
    <row r="34" spans="2:8" x14ac:dyDescent="0.35">
      <c r="B34" s="3" t="s">
        <v>0</v>
      </c>
      <c r="C34" s="3" t="s">
        <v>0</v>
      </c>
      <c r="D34" s="3" t="s">
        <v>135</v>
      </c>
      <c r="H34" s="68"/>
    </row>
    <row r="35" spans="2:8" x14ac:dyDescent="0.35">
      <c r="B35" s="37" t="s">
        <v>34</v>
      </c>
      <c r="C35" s="37" t="s">
        <v>34</v>
      </c>
      <c r="D35" s="37" t="s">
        <v>178</v>
      </c>
      <c r="H35" s="68"/>
    </row>
    <row r="36" spans="2:8" x14ac:dyDescent="0.35">
      <c r="B36" s="15" t="s">
        <v>69</v>
      </c>
      <c r="C36" s="15" t="s">
        <v>69</v>
      </c>
      <c r="D36" s="15" t="s">
        <v>149</v>
      </c>
      <c r="H36" s="68"/>
    </row>
    <row r="37" spans="2:8" x14ac:dyDescent="0.35">
      <c r="B37" s="37" t="s">
        <v>70</v>
      </c>
      <c r="C37" s="37" t="s">
        <v>70</v>
      </c>
      <c r="D37" s="37" t="s">
        <v>179</v>
      </c>
      <c r="H37" s="68"/>
    </row>
    <row r="38" spans="2:8" x14ac:dyDescent="0.35">
      <c r="B38" s="28"/>
      <c r="C38" s="28"/>
      <c r="D38" s="28"/>
      <c r="H38" s="68"/>
    </row>
    <row r="39" spans="2:8" x14ac:dyDescent="0.35">
      <c r="B39" s="3" t="s">
        <v>176</v>
      </c>
      <c r="C39" s="3" t="s">
        <v>176</v>
      </c>
      <c r="D39" s="4" t="s">
        <v>177</v>
      </c>
      <c r="H39" s="68"/>
    </row>
    <row r="40" spans="2:8" x14ac:dyDescent="0.35">
      <c r="B40" s="19" t="s">
        <v>91</v>
      </c>
      <c r="C40" s="19" t="s">
        <v>91</v>
      </c>
      <c r="D40" s="19" t="s">
        <v>150</v>
      </c>
      <c r="H40" s="68"/>
    </row>
    <row r="41" spans="2:8" x14ac:dyDescent="0.35">
      <c r="B41" s="19" t="s">
        <v>88</v>
      </c>
      <c r="C41" s="19" t="s">
        <v>88</v>
      </c>
      <c r="D41" s="19" t="s">
        <v>151</v>
      </c>
      <c r="H41" s="68"/>
    </row>
    <row r="42" spans="2:8" x14ac:dyDescent="0.35">
      <c r="B42" s="19" t="s">
        <v>73</v>
      </c>
      <c r="C42" s="19" t="s">
        <v>73</v>
      </c>
      <c r="D42" s="19" t="s">
        <v>152</v>
      </c>
      <c r="H42" s="68"/>
    </row>
    <row r="43" spans="2:8" x14ac:dyDescent="0.35">
      <c r="B43" s="19" t="s">
        <v>74</v>
      </c>
      <c r="C43" s="19" t="s">
        <v>74</v>
      </c>
      <c r="D43" s="19" t="s">
        <v>153</v>
      </c>
      <c r="H43" s="68"/>
    </row>
    <row r="44" spans="2:8" x14ac:dyDescent="0.35">
      <c r="B44" s="19" t="s">
        <v>75</v>
      </c>
      <c r="C44" s="19" t="s">
        <v>75</v>
      </c>
      <c r="D44" s="19" t="s">
        <v>154</v>
      </c>
      <c r="H44" s="68"/>
    </row>
    <row r="45" spans="2:8" x14ac:dyDescent="0.35">
      <c r="B45" s="19" t="s">
        <v>92</v>
      </c>
      <c r="C45" s="19" t="s">
        <v>92</v>
      </c>
      <c r="D45" s="19" t="s">
        <v>155</v>
      </c>
      <c r="H45" s="68"/>
    </row>
    <row r="46" spans="2:8" x14ac:dyDescent="0.35">
      <c r="B46" s="19" t="s">
        <v>89</v>
      </c>
      <c r="C46" s="19" t="s">
        <v>89</v>
      </c>
      <c r="D46" s="19" t="s">
        <v>156</v>
      </c>
      <c r="H46" s="68"/>
    </row>
    <row r="47" spans="2:8" x14ac:dyDescent="0.35">
      <c r="B47" s="19" t="s">
        <v>90</v>
      </c>
      <c r="C47" s="19" t="s">
        <v>90</v>
      </c>
      <c r="D47" s="19" t="s">
        <v>157</v>
      </c>
      <c r="H47" s="68"/>
    </row>
    <row r="48" spans="2:8" ht="39.5" x14ac:dyDescent="0.35">
      <c r="B48" s="108" t="s">
        <v>93</v>
      </c>
      <c r="C48" s="108" t="s">
        <v>93</v>
      </c>
      <c r="D48" s="108" t="s">
        <v>158</v>
      </c>
      <c r="H48" s="68"/>
    </row>
    <row r="49" spans="2:8" x14ac:dyDescent="0.35">
      <c r="B49" s="85"/>
      <c r="C49" s="85"/>
      <c r="D49" s="85"/>
      <c r="H49" s="68"/>
    </row>
    <row r="50" spans="2:8" x14ac:dyDescent="0.35">
      <c r="B50" s="2"/>
      <c r="C50" s="2"/>
      <c r="D50" s="2"/>
      <c r="H50" s="68"/>
    </row>
    <row r="51" spans="2:8" x14ac:dyDescent="0.35">
      <c r="B51" s="3" t="s">
        <v>14</v>
      </c>
      <c r="C51" s="3" t="s">
        <v>14</v>
      </c>
      <c r="D51" s="3" t="s">
        <v>159</v>
      </c>
      <c r="H51" s="68"/>
    </row>
    <row r="52" spans="2:8" x14ac:dyDescent="0.35">
      <c r="B52" s="15" t="s">
        <v>15</v>
      </c>
      <c r="C52" s="15" t="s">
        <v>15</v>
      </c>
      <c r="D52" s="15" t="s">
        <v>160</v>
      </c>
      <c r="H52" s="68"/>
    </row>
    <row r="53" spans="2:8" x14ac:dyDescent="0.35">
      <c r="B53" s="15" t="s">
        <v>106</v>
      </c>
      <c r="C53" s="15" t="s">
        <v>106</v>
      </c>
      <c r="D53" s="15" t="s">
        <v>161</v>
      </c>
      <c r="H53" s="68"/>
    </row>
    <row r="54" spans="2:8" x14ac:dyDescent="0.35">
      <c r="B54" s="15" t="s">
        <v>100</v>
      </c>
      <c r="C54" s="15" t="s">
        <v>100</v>
      </c>
      <c r="D54" s="15" t="s">
        <v>162</v>
      </c>
      <c r="H54" s="68"/>
    </row>
    <row r="55" spans="2:8" x14ac:dyDescent="0.35">
      <c r="B55" s="15" t="s">
        <v>99</v>
      </c>
      <c r="C55" s="15" t="s">
        <v>99</v>
      </c>
      <c r="D55" s="15" t="s">
        <v>163</v>
      </c>
      <c r="H55" s="68"/>
    </row>
    <row r="56" spans="2:8" x14ac:dyDescent="0.35">
      <c r="B56" s="15" t="s">
        <v>98</v>
      </c>
      <c r="C56" s="15" t="s">
        <v>98</v>
      </c>
      <c r="D56" s="15" t="s">
        <v>164</v>
      </c>
      <c r="H56" s="68"/>
    </row>
    <row r="57" spans="2:8" x14ac:dyDescent="0.35">
      <c r="B57" s="15" t="s">
        <v>17</v>
      </c>
      <c r="C57" s="15" t="s">
        <v>17</v>
      </c>
      <c r="D57" s="15" t="s">
        <v>165</v>
      </c>
      <c r="H57" s="68"/>
    </row>
    <row r="58" spans="2:8" x14ac:dyDescent="0.35">
      <c r="B58" s="15" t="s">
        <v>34</v>
      </c>
      <c r="C58" s="15" t="s">
        <v>34</v>
      </c>
      <c r="D58" s="15" t="s">
        <v>178</v>
      </c>
      <c r="H58" s="68"/>
    </row>
    <row r="59" spans="2:8" x14ac:dyDescent="0.35">
      <c r="B59" s="15" t="s">
        <v>70</v>
      </c>
      <c r="C59" s="15" t="s">
        <v>70</v>
      </c>
      <c r="D59" s="15" t="s">
        <v>179</v>
      </c>
      <c r="H59" s="68"/>
    </row>
    <row r="60" spans="2:8" x14ac:dyDescent="0.35">
      <c r="B60" s="15" t="s">
        <v>101</v>
      </c>
      <c r="C60" s="15" t="s">
        <v>101</v>
      </c>
      <c r="D60" s="15" t="s">
        <v>175</v>
      </c>
      <c r="H60" s="68"/>
    </row>
    <row r="61" spans="2:8" x14ac:dyDescent="0.35">
      <c r="B61" s="15" t="s">
        <v>103</v>
      </c>
      <c r="C61" s="15" t="s">
        <v>103</v>
      </c>
      <c r="D61" s="15" t="s">
        <v>166</v>
      </c>
      <c r="H61" s="68"/>
    </row>
    <row r="62" spans="2:8" x14ac:dyDescent="0.35">
      <c r="B62" s="15" t="s">
        <v>104</v>
      </c>
      <c r="C62" s="15" t="s">
        <v>104</v>
      </c>
      <c r="D62" s="15" t="s">
        <v>167</v>
      </c>
      <c r="H62" s="68"/>
    </row>
    <row r="63" spans="2:8" ht="16" thickBot="1" x14ac:dyDescent="0.4">
      <c r="B63" s="105" t="s">
        <v>105</v>
      </c>
      <c r="C63" s="105" t="s">
        <v>105</v>
      </c>
      <c r="D63" s="105" t="s">
        <v>168</v>
      </c>
      <c r="H63" s="68"/>
    </row>
    <row r="64" spans="2:8" x14ac:dyDescent="0.35">
      <c r="B64" s="102" t="s">
        <v>169</v>
      </c>
      <c r="C64" s="102" t="s">
        <v>169</v>
      </c>
      <c r="D64" s="102" t="s">
        <v>182</v>
      </c>
      <c r="E64" s="135">
        <f>LEN(D64)</f>
        <v>31</v>
      </c>
      <c r="F64" s="75">
        <f>SEARCH("-",D64)</f>
        <v>23</v>
      </c>
      <c r="H64" s="68"/>
    </row>
    <row r="65" spans="2:22" x14ac:dyDescent="0.35">
      <c r="B65" s="102" t="s">
        <v>170</v>
      </c>
      <c r="C65" s="102" t="s">
        <v>170</v>
      </c>
      <c r="D65" s="102" t="s">
        <v>183</v>
      </c>
      <c r="H65" s="68"/>
    </row>
    <row r="66" spans="2:22" x14ac:dyDescent="0.35">
      <c r="B66" s="102" t="s">
        <v>171</v>
      </c>
      <c r="C66" s="102" t="s">
        <v>171</v>
      </c>
      <c r="D66" s="102" t="s">
        <v>184</v>
      </c>
      <c r="H66" s="68"/>
    </row>
    <row r="67" spans="2:22" x14ac:dyDescent="0.35">
      <c r="B67" s="102" t="s">
        <v>172</v>
      </c>
      <c r="C67" s="102" t="s">
        <v>172</v>
      </c>
      <c r="D67" s="102" t="s">
        <v>185</v>
      </c>
      <c r="H67" s="68"/>
    </row>
    <row r="68" spans="2:22" x14ac:dyDescent="0.35">
      <c r="B68" s="102" t="s">
        <v>187</v>
      </c>
      <c r="C68" s="102" t="s">
        <v>173</v>
      </c>
      <c r="D68" s="102" t="s">
        <v>191</v>
      </c>
      <c r="H68" s="68"/>
    </row>
    <row r="69" spans="2:22" x14ac:dyDescent="0.35">
      <c r="B69" s="102" t="s">
        <v>174</v>
      </c>
      <c r="C69" s="102" t="s">
        <v>174</v>
      </c>
      <c r="D69" s="102" t="s">
        <v>186</v>
      </c>
      <c r="H69" s="68"/>
    </row>
    <row r="70" spans="2:22" s="75" customFormat="1" x14ac:dyDescent="0.35">
      <c r="B70" s="119"/>
      <c r="C70" s="119"/>
      <c r="D70" s="119"/>
      <c r="G70" s="68"/>
      <c r="H70" s="119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</row>
    <row r="71" spans="2:22" s="75" customFormat="1" x14ac:dyDescent="0.35">
      <c r="B71" s="119"/>
      <c r="C71" s="119"/>
      <c r="D71" s="119"/>
      <c r="G71" s="68"/>
      <c r="H71" s="119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</row>
    <row r="72" spans="2:22" s="75" customFormat="1" x14ac:dyDescent="0.35">
      <c r="B72" s="119"/>
      <c r="C72" s="119"/>
      <c r="D72" s="119"/>
      <c r="G72" s="68"/>
      <c r="H72" s="119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</row>
    <row r="73" spans="2:22" s="75" customFormat="1" x14ac:dyDescent="0.35">
      <c r="B73" s="119"/>
      <c r="C73" s="119"/>
      <c r="D73" s="119"/>
      <c r="G73" s="68"/>
      <c r="H73" s="119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</row>
    <row r="74" spans="2:22" s="75" customFormat="1" x14ac:dyDescent="0.35">
      <c r="B74" s="119"/>
      <c r="C74" s="119"/>
      <c r="D74" s="119"/>
      <c r="G74" s="68"/>
      <c r="H74" s="119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</row>
    <row r="75" spans="2:22" s="75" customFormat="1" x14ac:dyDescent="0.35">
      <c r="B75" s="119"/>
      <c r="C75" s="119"/>
      <c r="D75" s="119"/>
      <c r="G75" s="68"/>
      <c r="H75" s="119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</row>
    <row r="76" spans="2:22" s="75" customFormat="1" x14ac:dyDescent="0.35">
      <c r="B76" s="119"/>
      <c r="C76" s="119"/>
      <c r="D76" s="119"/>
      <c r="G76" s="68"/>
      <c r="H76" s="119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</row>
    <row r="77" spans="2:22" s="75" customFormat="1" x14ac:dyDescent="0.35">
      <c r="B77" s="119"/>
      <c r="C77" s="119"/>
      <c r="D77" s="119"/>
      <c r="G77" s="68"/>
      <c r="H77" s="119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</row>
    <row r="78" spans="2:22" s="75" customFormat="1" x14ac:dyDescent="0.35">
      <c r="B78" s="119"/>
      <c r="C78" s="119"/>
      <c r="D78" s="119"/>
      <c r="G78" s="68"/>
      <c r="H78" s="119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</row>
    <row r="79" spans="2:22" s="75" customFormat="1" x14ac:dyDescent="0.35">
      <c r="B79" s="119"/>
      <c r="C79" s="119"/>
      <c r="D79" s="119"/>
      <c r="G79" s="68"/>
      <c r="H79" s="119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</row>
    <row r="80" spans="2:22" s="75" customFormat="1" x14ac:dyDescent="0.35">
      <c r="B80" s="119"/>
      <c r="C80" s="119"/>
      <c r="D80" s="119"/>
      <c r="G80" s="68"/>
      <c r="H80" s="119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</row>
    <row r="81" spans="2:22" s="75" customFormat="1" x14ac:dyDescent="0.35">
      <c r="B81" s="119"/>
      <c r="C81" s="119"/>
      <c r="D81" s="119"/>
      <c r="G81" s="68"/>
      <c r="H81" s="119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</row>
    <row r="82" spans="2:22" s="75" customFormat="1" x14ac:dyDescent="0.35">
      <c r="B82" s="119"/>
      <c r="C82" s="119"/>
      <c r="D82" s="119"/>
      <c r="G82" s="68"/>
      <c r="H82" s="119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</row>
    <row r="83" spans="2:22" s="75" customFormat="1" x14ac:dyDescent="0.35">
      <c r="B83" s="119"/>
      <c r="C83" s="119"/>
      <c r="D83" s="119"/>
      <c r="G83" s="68"/>
      <c r="H83" s="119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</row>
    <row r="84" spans="2:22" s="75" customFormat="1" x14ac:dyDescent="0.35">
      <c r="B84" s="119"/>
      <c r="C84" s="119"/>
      <c r="D84" s="119"/>
      <c r="G84" s="68"/>
      <c r="H84" s="119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</row>
    <row r="85" spans="2:22" s="75" customFormat="1" x14ac:dyDescent="0.35">
      <c r="B85" s="119"/>
      <c r="C85" s="119"/>
      <c r="D85" s="119"/>
      <c r="G85" s="68"/>
      <c r="H85" s="119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</row>
    <row r="86" spans="2:22" s="75" customFormat="1" x14ac:dyDescent="0.35">
      <c r="B86" s="119"/>
      <c r="C86" s="119"/>
      <c r="D86" s="119"/>
      <c r="G86" s="68"/>
      <c r="H86" s="119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</row>
    <row r="87" spans="2:22" s="75" customFormat="1" x14ac:dyDescent="0.35">
      <c r="B87" s="119"/>
      <c r="C87" s="119"/>
      <c r="D87" s="119"/>
      <c r="G87" s="68"/>
      <c r="H87" s="119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</row>
    <row r="88" spans="2:22" s="75" customFormat="1" x14ac:dyDescent="0.35">
      <c r="B88" s="119"/>
      <c r="C88" s="119"/>
      <c r="D88" s="119"/>
      <c r="G88" s="68"/>
      <c r="H88" s="119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</row>
    <row r="89" spans="2:22" s="75" customFormat="1" x14ac:dyDescent="0.35">
      <c r="B89" s="119"/>
      <c r="C89" s="119"/>
      <c r="D89" s="119"/>
      <c r="G89" s="68"/>
      <c r="H89" s="119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</row>
    <row r="90" spans="2:22" s="75" customFormat="1" x14ac:dyDescent="0.35">
      <c r="B90" s="119"/>
      <c r="C90" s="119"/>
      <c r="D90" s="119"/>
      <c r="G90" s="68"/>
      <c r="H90" s="119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</row>
    <row r="91" spans="2:22" s="75" customFormat="1" x14ac:dyDescent="0.35">
      <c r="B91" s="119"/>
      <c r="C91" s="119"/>
      <c r="D91" s="119"/>
      <c r="G91" s="68"/>
      <c r="H91" s="119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</row>
    <row r="92" spans="2:22" s="75" customFormat="1" x14ac:dyDescent="0.35">
      <c r="B92" s="119"/>
      <c r="C92" s="119"/>
      <c r="D92" s="119"/>
      <c r="G92" s="68"/>
      <c r="H92" s="119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</row>
    <row r="93" spans="2:22" s="75" customFormat="1" x14ac:dyDescent="0.35">
      <c r="B93" s="119"/>
      <c r="C93" s="119"/>
      <c r="D93" s="119"/>
      <c r="G93" s="68"/>
      <c r="H93" s="119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</row>
    <row r="94" spans="2:22" s="75" customFormat="1" x14ac:dyDescent="0.35">
      <c r="B94" s="119"/>
      <c r="C94" s="119"/>
      <c r="D94" s="119"/>
      <c r="G94" s="68"/>
      <c r="H94" s="119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</row>
    <row r="95" spans="2:22" s="75" customFormat="1" x14ac:dyDescent="0.35">
      <c r="B95" s="119"/>
      <c r="C95" s="119"/>
      <c r="D95" s="119"/>
      <c r="G95" s="68"/>
      <c r="H95" s="119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</row>
    <row r="96" spans="2:22" s="75" customFormat="1" x14ac:dyDescent="0.35">
      <c r="B96" s="119"/>
      <c r="C96" s="119"/>
      <c r="D96" s="119"/>
      <c r="G96" s="68"/>
      <c r="H96" s="119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</row>
    <row r="97" spans="2:22" s="75" customFormat="1" x14ac:dyDescent="0.35">
      <c r="B97" s="119"/>
      <c r="C97" s="119"/>
      <c r="D97" s="119"/>
      <c r="G97" s="68"/>
      <c r="H97" s="119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</row>
    <row r="98" spans="2:22" s="75" customFormat="1" x14ac:dyDescent="0.35">
      <c r="B98" s="119"/>
      <c r="C98" s="119"/>
      <c r="D98" s="119"/>
      <c r="G98" s="68"/>
      <c r="H98" s="119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</row>
    <row r="99" spans="2:22" s="75" customFormat="1" x14ac:dyDescent="0.35">
      <c r="B99" s="119"/>
      <c r="C99" s="119"/>
      <c r="D99" s="119"/>
      <c r="G99" s="68"/>
      <c r="H99" s="119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</row>
    <row r="100" spans="2:22" s="75" customFormat="1" x14ac:dyDescent="0.35">
      <c r="B100" s="119"/>
      <c r="C100" s="119"/>
      <c r="D100" s="119"/>
      <c r="G100" s="68"/>
      <c r="H100" s="119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</row>
    <row r="101" spans="2:22" s="75" customFormat="1" x14ac:dyDescent="0.35">
      <c r="B101" s="119"/>
      <c r="C101" s="119"/>
      <c r="D101" s="119"/>
      <c r="G101" s="68"/>
      <c r="H101" s="119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</row>
    <row r="102" spans="2:22" s="75" customFormat="1" x14ac:dyDescent="0.35">
      <c r="B102" s="119"/>
      <c r="C102" s="119"/>
      <c r="D102" s="119"/>
      <c r="G102" s="68"/>
      <c r="H102" s="119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</row>
    <row r="103" spans="2:22" s="75" customFormat="1" x14ac:dyDescent="0.35">
      <c r="B103" s="119"/>
      <c r="C103" s="119"/>
      <c r="D103" s="119"/>
      <c r="G103" s="68"/>
      <c r="H103" s="119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</row>
    <row r="104" spans="2:22" s="75" customFormat="1" x14ac:dyDescent="0.35">
      <c r="B104" s="119"/>
      <c r="C104" s="119"/>
      <c r="D104" s="119"/>
      <c r="G104" s="68"/>
      <c r="H104" s="119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</row>
    <row r="105" spans="2:22" s="75" customFormat="1" x14ac:dyDescent="0.35">
      <c r="B105" s="119"/>
      <c r="C105" s="119"/>
      <c r="D105" s="119"/>
      <c r="G105" s="68"/>
      <c r="H105" s="119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</row>
    <row r="106" spans="2:22" s="75" customFormat="1" x14ac:dyDescent="0.35">
      <c r="B106" s="119"/>
      <c r="C106" s="119"/>
      <c r="D106" s="119"/>
      <c r="G106" s="68"/>
      <c r="H106" s="119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</row>
    <row r="107" spans="2:22" s="75" customFormat="1" x14ac:dyDescent="0.35">
      <c r="B107" s="119"/>
      <c r="C107" s="119"/>
      <c r="D107" s="119"/>
      <c r="G107" s="68"/>
      <c r="H107" s="119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</row>
    <row r="108" spans="2:22" s="75" customFormat="1" x14ac:dyDescent="0.35">
      <c r="B108" s="119"/>
      <c r="C108" s="119"/>
      <c r="D108" s="119"/>
      <c r="G108" s="68"/>
      <c r="H108" s="119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</row>
    <row r="109" spans="2:22" s="75" customFormat="1" x14ac:dyDescent="0.35">
      <c r="B109" s="119"/>
      <c r="C109" s="119"/>
      <c r="D109" s="119"/>
      <c r="G109" s="68"/>
      <c r="H109" s="119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</row>
    <row r="110" spans="2:22" s="75" customFormat="1" x14ac:dyDescent="0.35">
      <c r="B110" s="119"/>
      <c r="C110" s="119"/>
      <c r="D110" s="119"/>
      <c r="G110" s="68"/>
      <c r="H110" s="119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</row>
    <row r="111" spans="2:22" s="75" customFormat="1" x14ac:dyDescent="0.35">
      <c r="B111" s="119"/>
      <c r="C111" s="119"/>
      <c r="D111" s="119"/>
      <c r="G111" s="68"/>
      <c r="H111" s="119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</row>
    <row r="112" spans="2:22" s="75" customFormat="1" x14ac:dyDescent="0.35">
      <c r="B112" s="119"/>
      <c r="C112" s="119"/>
      <c r="D112" s="119"/>
      <c r="G112" s="68"/>
      <c r="H112" s="119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</row>
    <row r="113" spans="2:22" s="75" customFormat="1" x14ac:dyDescent="0.35">
      <c r="B113" s="119"/>
      <c r="C113" s="119"/>
      <c r="D113" s="119"/>
      <c r="G113" s="68"/>
      <c r="H113" s="119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</row>
    <row r="114" spans="2:22" s="75" customFormat="1" x14ac:dyDescent="0.35">
      <c r="B114" s="119"/>
      <c r="C114" s="119"/>
      <c r="D114" s="119"/>
      <c r="G114" s="68"/>
      <c r="H114" s="119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</row>
    <row r="115" spans="2:22" s="75" customFormat="1" x14ac:dyDescent="0.35">
      <c r="B115" s="119"/>
      <c r="C115" s="119"/>
      <c r="D115" s="119"/>
      <c r="G115" s="68"/>
      <c r="H115" s="119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</row>
    <row r="116" spans="2:22" s="75" customFormat="1" x14ac:dyDescent="0.35">
      <c r="B116" s="119"/>
      <c r="C116" s="119"/>
      <c r="D116" s="119"/>
      <c r="G116" s="68"/>
      <c r="H116" s="119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</row>
    <row r="117" spans="2:22" s="75" customFormat="1" x14ac:dyDescent="0.35">
      <c r="B117" s="119"/>
      <c r="C117" s="119"/>
      <c r="D117" s="119"/>
      <c r="G117" s="68"/>
      <c r="H117" s="119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</row>
    <row r="118" spans="2:22" s="75" customFormat="1" x14ac:dyDescent="0.35">
      <c r="B118" s="119"/>
      <c r="C118" s="119"/>
      <c r="D118" s="119"/>
      <c r="G118" s="68"/>
      <c r="H118" s="119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</row>
    <row r="119" spans="2:22" s="75" customFormat="1" x14ac:dyDescent="0.35">
      <c r="B119" s="119"/>
      <c r="C119" s="119"/>
      <c r="D119" s="119"/>
      <c r="G119" s="68"/>
      <c r="H119" s="119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</row>
    <row r="120" spans="2:22" s="75" customFormat="1" x14ac:dyDescent="0.35">
      <c r="B120" s="119"/>
      <c r="C120" s="119"/>
      <c r="D120" s="119"/>
      <c r="G120" s="68"/>
      <c r="H120" s="119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</row>
    <row r="121" spans="2:22" s="75" customFormat="1" x14ac:dyDescent="0.35">
      <c r="B121" s="119"/>
      <c r="C121" s="119"/>
      <c r="D121" s="119"/>
      <c r="G121" s="68"/>
      <c r="H121" s="119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</row>
    <row r="122" spans="2:22" s="75" customFormat="1" x14ac:dyDescent="0.35">
      <c r="B122" s="119"/>
      <c r="C122" s="119"/>
      <c r="D122" s="119"/>
      <c r="G122" s="68"/>
      <c r="H122" s="119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</row>
    <row r="123" spans="2:22" s="75" customFormat="1" x14ac:dyDescent="0.35">
      <c r="B123" s="119"/>
      <c r="C123" s="119"/>
      <c r="D123" s="119"/>
      <c r="G123" s="68"/>
      <c r="H123" s="119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</row>
    <row r="124" spans="2:22" s="75" customFormat="1" x14ac:dyDescent="0.35">
      <c r="B124" s="119"/>
      <c r="C124" s="119"/>
      <c r="D124" s="119"/>
      <c r="G124" s="68"/>
      <c r="H124" s="119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</row>
    <row r="125" spans="2:22" s="75" customFormat="1" x14ac:dyDescent="0.35">
      <c r="B125" s="119"/>
      <c r="C125" s="119"/>
      <c r="D125" s="119"/>
      <c r="G125" s="68"/>
      <c r="H125" s="119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</row>
    <row r="126" spans="2:22" s="75" customFormat="1" x14ac:dyDescent="0.35">
      <c r="B126" s="119"/>
      <c r="C126" s="119"/>
      <c r="D126" s="119"/>
      <c r="G126" s="68"/>
      <c r="H126" s="119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</row>
    <row r="127" spans="2:22" s="75" customFormat="1" x14ac:dyDescent="0.35">
      <c r="B127" s="119"/>
      <c r="C127" s="119"/>
      <c r="D127" s="119"/>
      <c r="G127" s="68"/>
      <c r="H127" s="119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</row>
    <row r="128" spans="2:22" s="75" customFormat="1" x14ac:dyDescent="0.35">
      <c r="B128" s="119"/>
      <c r="C128" s="119"/>
      <c r="D128" s="119"/>
      <c r="G128" s="68"/>
      <c r="H128" s="119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</row>
    <row r="129" spans="2:22" s="75" customFormat="1" x14ac:dyDescent="0.35">
      <c r="B129" s="119"/>
      <c r="C129" s="119"/>
      <c r="D129" s="119"/>
      <c r="G129" s="68"/>
      <c r="H129" s="119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</row>
    <row r="130" spans="2:22" s="75" customFormat="1" x14ac:dyDescent="0.35">
      <c r="B130" s="119"/>
      <c r="C130" s="119"/>
      <c r="D130" s="119"/>
      <c r="G130" s="68"/>
      <c r="H130" s="119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</row>
    <row r="131" spans="2:22" s="75" customFormat="1" x14ac:dyDescent="0.35">
      <c r="B131" s="119"/>
      <c r="C131" s="119"/>
      <c r="D131" s="119"/>
      <c r="G131" s="68"/>
      <c r="H131" s="119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</row>
    <row r="132" spans="2:22" s="75" customFormat="1" x14ac:dyDescent="0.35">
      <c r="B132" s="119"/>
      <c r="C132" s="119"/>
      <c r="D132" s="119"/>
      <c r="G132" s="68"/>
      <c r="H132" s="119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</row>
    <row r="133" spans="2:22" s="75" customFormat="1" x14ac:dyDescent="0.35">
      <c r="B133" s="119"/>
      <c r="C133" s="119"/>
      <c r="D133" s="119"/>
      <c r="G133" s="68"/>
      <c r="H133" s="119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</row>
    <row r="134" spans="2:22" s="75" customFormat="1" x14ac:dyDescent="0.35">
      <c r="B134" s="119"/>
      <c r="C134" s="119"/>
      <c r="D134" s="119"/>
      <c r="G134" s="68"/>
      <c r="H134" s="119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</row>
    <row r="135" spans="2:22" s="75" customFormat="1" x14ac:dyDescent="0.35">
      <c r="B135" s="119"/>
      <c r="C135" s="119"/>
      <c r="D135" s="119"/>
      <c r="G135" s="68"/>
      <c r="H135" s="119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</row>
    <row r="136" spans="2:22" s="75" customFormat="1" x14ac:dyDescent="0.35">
      <c r="B136" s="119"/>
      <c r="C136" s="119"/>
      <c r="D136" s="119"/>
      <c r="G136" s="68"/>
      <c r="H136" s="119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</row>
    <row r="137" spans="2:22" s="75" customFormat="1" x14ac:dyDescent="0.35">
      <c r="B137" s="119"/>
      <c r="C137" s="119"/>
      <c r="D137" s="119"/>
      <c r="G137" s="68"/>
      <c r="H137" s="119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</row>
    <row r="138" spans="2:22" s="75" customFormat="1" x14ac:dyDescent="0.35">
      <c r="B138" s="119"/>
      <c r="C138" s="119"/>
      <c r="D138" s="119"/>
      <c r="G138" s="68"/>
      <c r="H138" s="119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</row>
    <row r="139" spans="2:22" s="75" customFormat="1" x14ac:dyDescent="0.35">
      <c r="B139" s="119"/>
      <c r="C139" s="119"/>
      <c r="D139" s="119"/>
      <c r="G139" s="68"/>
      <c r="H139" s="119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</row>
    <row r="140" spans="2:22" s="75" customFormat="1" x14ac:dyDescent="0.35">
      <c r="B140" s="119"/>
      <c r="C140" s="119"/>
      <c r="D140" s="119"/>
      <c r="G140" s="68"/>
      <c r="H140" s="119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</row>
    <row r="141" spans="2:22" s="75" customFormat="1" x14ac:dyDescent="0.35">
      <c r="B141" s="119"/>
      <c r="C141" s="119"/>
      <c r="D141" s="119"/>
      <c r="G141" s="68"/>
      <c r="H141" s="119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</row>
    <row r="142" spans="2:22" s="75" customFormat="1" x14ac:dyDescent="0.35">
      <c r="B142" s="119"/>
      <c r="C142" s="119"/>
      <c r="D142" s="119"/>
      <c r="G142" s="68"/>
      <c r="H142" s="119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</row>
    <row r="143" spans="2:22" s="75" customFormat="1" x14ac:dyDescent="0.35">
      <c r="B143" s="119"/>
      <c r="C143" s="119"/>
      <c r="D143" s="119"/>
      <c r="G143" s="68"/>
      <c r="H143" s="119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</row>
    <row r="144" spans="2:22" s="75" customFormat="1" x14ac:dyDescent="0.35">
      <c r="B144" s="119"/>
      <c r="C144" s="119"/>
      <c r="D144" s="119"/>
      <c r="G144" s="68"/>
      <c r="H144" s="119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</row>
    <row r="145" spans="2:22" s="75" customFormat="1" x14ac:dyDescent="0.35">
      <c r="B145" s="119"/>
      <c r="C145" s="119"/>
      <c r="D145" s="119"/>
      <c r="G145" s="68"/>
      <c r="H145" s="119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</row>
    <row r="146" spans="2:22" s="75" customFormat="1" x14ac:dyDescent="0.35">
      <c r="B146" s="119"/>
      <c r="C146" s="119"/>
      <c r="D146" s="119"/>
      <c r="G146" s="68"/>
      <c r="H146" s="119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</row>
    <row r="147" spans="2:22" s="75" customFormat="1" x14ac:dyDescent="0.35">
      <c r="B147" s="119"/>
      <c r="C147" s="119"/>
      <c r="D147" s="119"/>
      <c r="G147" s="68"/>
      <c r="H147" s="119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</row>
    <row r="148" spans="2:22" s="75" customFormat="1" x14ac:dyDescent="0.35">
      <c r="B148" s="119"/>
      <c r="C148" s="119"/>
      <c r="D148" s="119"/>
      <c r="G148" s="68"/>
      <c r="H148" s="119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</row>
    <row r="149" spans="2:22" s="75" customFormat="1" x14ac:dyDescent="0.35">
      <c r="B149" s="119"/>
      <c r="C149" s="119"/>
      <c r="D149" s="119"/>
      <c r="G149" s="68"/>
      <c r="H149" s="119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</row>
    <row r="150" spans="2:22" s="75" customFormat="1" x14ac:dyDescent="0.35">
      <c r="B150" s="119"/>
      <c r="C150" s="119"/>
      <c r="D150" s="119"/>
      <c r="G150" s="68"/>
      <c r="H150" s="119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</row>
    <row r="151" spans="2:22" s="75" customFormat="1" x14ac:dyDescent="0.35">
      <c r="B151" s="119"/>
      <c r="C151" s="119"/>
      <c r="D151" s="119"/>
      <c r="G151" s="68"/>
      <c r="H151" s="119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</row>
    <row r="152" spans="2:22" s="75" customFormat="1" x14ac:dyDescent="0.35">
      <c r="B152" s="119"/>
      <c r="C152" s="119"/>
      <c r="D152" s="119"/>
      <c r="G152" s="68"/>
      <c r="H152" s="119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</row>
    <row r="153" spans="2:22" s="75" customFormat="1" x14ac:dyDescent="0.35">
      <c r="B153" s="119"/>
      <c r="C153" s="119"/>
      <c r="D153" s="119"/>
      <c r="G153" s="68"/>
      <c r="H153" s="119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</row>
    <row r="154" spans="2:22" s="75" customFormat="1" x14ac:dyDescent="0.35">
      <c r="B154" s="119"/>
      <c r="C154" s="119"/>
      <c r="D154" s="119"/>
      <c r="G154" s="68"/>
      <c r="H154" s="119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</row>
    <row r="155" spans="2:22" s="75" customFormat="1" x14ac:dyDescent="0.35">
      <c r="B155" s="119"/>
      <c r="C155" s="119"/>
      <c r="D155" s="119"/>
      <c r="G155" s="68"/>
      <c r="H155" s="119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</row>
    <row r="156" spans="2:22" s="75" customFormat="1" x14ac:dyDescent="0.35">
      <c r="B156" s="119"/>
      <c r="C156" s="119"/>
      <c r="D156" s="119"/>
      <c r="G156" s="68"/>
      <c r="H156" s="119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</row>
    <row r="157" spans="2:22" s="75" customFormat="1" x14ac:dyDescent="0.35">
      <c r="B157" s="119"/>
      <c r="C157" s="119"/>
      <c r="D157" s="119"/>
      <c r="G157" s="68"/>
      <c r="H157" s="119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</row>
    <row r="158" spans="2:22" s="75" customFormat="1" x14ac:dyDescent="0.35">
      <c r="B158" s="119"/>
      <c r="C158" s="119"/>
      <c r="D158" s="119"/>
      <c r="G158" s="68"/>
      <c r="H158" s="119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</row>
    <row r="159" spans="2:22" s="75" customFormat="1" x14ac:dyDescent="0.35">
      <c r="B159" s="119"/>
      <c r="C159" s="119"/>
      <c r="D159" s="119"/>
      <c r="G159" s="68"/>
      <c r="H159" s="119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</row>
    <row r="160" spans="2:22" s="75" customFormat="1" x14ac:dyDescent="0.35">
      <c r="B160" s="119"/>
      <c r="C160" s="119"/>
      <c r="D160" s="119"/>
      <c r="G160" s="68"/>
      <c r="H160" s="119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</row>
    <row r="161" spans="2:22" s="75" customFormat="1" x14ac:dyDescent="0.35">
      <c r="B161" s="119"/>
      <c r="C161" s="119"/>
      <c r="D161" s="119"/>
      <c r="G161" s="68"/>
      <c r="H161" s="119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</row>
    <row r="162" spans="2:22" s="75" customFormat="1" x14ac:dyDescent="0.35">
      <c r="B162" s="119"/>
      <c r="C162" s="119"/>
      <c r="D162" s="119"/>
      <c r="G162" s="68"/>
      <c r="H162" s="119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</row>
    <row r="163" spans="2:22" s="75" customFormat="1" x14ac:dyDescent="0.35">
      <c r="B163" s="119"/>
      <c r="C163" s="119"/>
      <c r="D163" s="119"/>
      <c r="G163" s="68"/>
      <c r="H163" s="119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</row>
    <row r="164" spans="2:22" s="75" customFormat="1" x14ac:dyDescent="0.35">
      <c r="B164" s="119"/>
      <c r="C164" s="119"/>
      <c r="D164" s="119"/>
      <c r="G164" s="68"/>
      <c r="H164" s="119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</row>
    <row r="165" spans="2:22" s="75" customFormat="1" x14ac:dyDescent="0.35">
      <c r="B165" s="119"/>
      <c r="C165" s="119"/>
      <c r="D165" s="119"/>
      <c r="G165" s="68"/>
      <c r="H165" s="119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</row>
    <row r="166" spans="2:22" s="75" customFormat="1" x14ac:dyDescent="0.35">
      <c r="B166" s="119"/>
      <c r="C166" s="119"/>
      <c r="D166" s="119"/>
      <c r="G166" s="68"/>
      <c r="H166" s="119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</row>
    <row r="167" spans="2:22" s="75" customFormat="1" x14ac:dyDescent="0.35">
      <c r="B167" s="119"/>
      <c r="C167" s="119"/>
      <c r="D167" s="119"/>
      <c r="G167" s="68"/>
      <c r="H167" s="119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</row>
    <row r="168" spans="2:22" s="75" customFormat="1" x14ac:dyDescent="0.35">
      <c r="B168" s="119"/>
      <c r="C168" s="119"/>
      <c r="D168" s="119"/>
      <c r="G168" s="68"/>
      <c r="H168" s="119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</row>
    <row r="169" spans="2:22" s="75" customFormat="1" x14ac:dyDescent="0.35">
      <c r="B169" s="119"/>
      <c r="C169" s="119"/>
      <c r="D169" s="119"/>
      <c r="G169" s="68"/>
      <c r="H169" s="119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</row>
    <row r="170" spans="2:22" s="75" customFormat="1" x14ac:dyDescent="0.35">
      <c r="B170" s="119"/>
      <c r="C170" s="119"/>
      <c r="D170" s="119"/>
      <c r="G170" s="68"/>
      <c r="H170" s="119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</row>
    <row r="171" spans="2:22" s="75" customFormat="1" x14ac:dyDescent="0.35">
      <c r="B171" s="119"/>
      <c r="C171" s="119"/>
      <c r="D171" s="119"/>
      <c r="G171" s="68"/>
      <c r="H171" s="119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</row>
    <row r="172" spans="2:22" s="75" customFormat="1" x14ac:dyDescent="0.35">
      <c r="B172" s="119"/>
      <c r="C172" s="119"/>
      <c r="D172" s="119"/>
      <c r="G172" s="68"/>
      <c r="H172" s="119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</row>
    <row r="173" spans="2:22" s="75" customFormat="1" x14ac:dyDescent="0.35">
      <c r="B173" s="119"/>
      <c r="C173" s="119"/>
      <c r="D173" s="119"/>
      <c r="G173" s="68"/>
      <c r="H173" s="119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</row>
    <row r="174" spans="2:22" s="75" customFormat="1" x14ac:dyDescent="0.35">
      <c r="B174" s="119"/>
      <c r="C174" s="119"/>
      <c r="D174" s="119"/>
      <c r="G174" s="68"/>
      <c r="H174" s="119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</row>
    <row r="175" spans="2:22" s="75" customFormat="1" x14ac:dyDescent="0.35">
      <c r="B175" s="119"/>
      <c r="C175" s="119"/>
      <c r="D175" s="119"/>
      <c r="G175" s="68"/>
      <c r="H175" s="119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</row>
    <row r="176" spans="2:22" s="75" customFormat="1" x14ac:dyDescent="0.35">
      <c r="B176" s="119"/>
      <c r="C176" s="119"/>
      <c r="D176" s="119"/>
      <c r="G176" s="68"/>
      <c r="H176" s="119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</row>
    <row r="177" spans="2:22" s="75" customFormat="1" x14ac:dyDescent="0.35">
      <c r="B177" s="119"/>
      <c r="C177" s="119"/>
      <c r="D177" s="119"/>
      <c r="G177" s="68"/>
      <c r="H177" s="119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</row>
    <row r="178" spans="2:22" s="75" customFormat="1" x14ac:dyDescent="0.35">
      <c r="B178" s="119"/>
      <c r="C178" s="119"/>
      <c r="D178" s="119"/>
      <c r="G178" s="68"/>
      <c r="H178" s="119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</row>
    <row r="179" spans="2:22" s="75" customFormat="1" x14ac:dyDescent="0.35">
      <c r="B179" s="119"/>
      <c r="C179" s="119"/>
      <c r="D179" s="119"/>
      <c r="G179" s="68"/>
      <c r="H179" s="119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</row>
    <row r="180" spans="2:22" s="75" customFormat="1" x14ac:dyDescent="0.35">
      <c r="B180" s="119"/>
      <c r="C180" s="119"/>
      <c r="D180" s="119"/>
      <c r="G180" s="68"/>
      <c r="H180" s="119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</row>
    <row r="181" spans="2:22" s="75" customFormat="1" x14ac:dyDescent="0.35">
      <c r="B181" s="119"/>
      <c r="C181" s="119"/>
      <c r="D181" s="119"/>
      <c r="G181" s="68"/>
      <c r="H181" s="119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</row>
    <row r="182" spans="2:22" s="75" customFormat="1" x14ac:dyDescent="0.35">
      <c r="B182" s="119"/>
      <c r="C182" s="119"/>
      <c r="D182" s="119"/>
      <c r="G182" s="68"/>
      <c r="H182" s="119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</row>
    <row r="183" spans="2:22" s="75" customFormat="1" x14ac:dyDescent="0.35">
      <c r="B183" s="119"/>
      <c r="C183" s="119"/>
      <c r="D183" s="119"/>
      <c r="G183" s="68"/>
      <c r="H183" s="119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</row>
    <row r="184" spans="2:22" s="75" customFormat="1" x14ac:dyDescent="0.35">
      <c r="B184" s="119"/>
      <c r="C184" s="119"/>
      <c r="D184" s="119"/>
      <c r="G184" s="68"/>
      <c r="H184" s="119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</row>
    <row r="185" spans="2:22" s="75" customFormat="1" x14ac:dyDescent="0.35">
      <c r="B185" s="119"/>
      <c r="C185" s="119"/>
      <c r="D185" s="119"/>
      <c r="G185" s="68"/>
      <c r="H185" s="119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</row>
    <row r="186" spans="2:22" s="75" customFormat="1" x14ac:dyDescent="0.35">
      <c r="B186" s="119"/>
      <c r="C186" s="119"/>
      <c r="D186" s="119"/>
      <c r="G186" s="68"/>
      <c r="H186" s="119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</row>
    <row r="187" spans="2:22" s="75" customFormat="1" x14ac:dyDescent="0.35">
      <c r="B187" s="119"/>
      <c r="C187" s="119"/>
      <c r="D187" s="119"/>
      <c r="G187" s="68"/>
      <c r="H187" s="119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</row>
    <row r="188" spans="2:22" s="75" customFormat="1" x14ac:dyDescent="0.35">
      <c r="B188" s="119"/>
      <c r="C188" s="119"/>
      <c r="D188" s="119"/>
      <c r="G188" s="68"/>
      <c r="H188" s="119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</row>
    <row r="189" spans="2:22" s="75" customFormat="1" x14ac:dyDescent="0.35">
      <c r="B189" s="119"/>
      <c r="C189" s="119"/>
      <c r="D189" s="119"/>
      <c r="G189" s="68"/>
      <c r="H189" s="119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</row>
    <row r="190" spans="2:22" s="75" customFormat="1" x14ac:dyDescent="0.35">
      <c r="B190" s="119"/>
      <c r="C190" s="119"/>
      <c r="D190" s="119"/>
      <c r="G190" s="68"/>
      <c r="H190" s="119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</row>
    <row r="191" spans="2:22" s="75" customFormat="1" x14ac:dyDescent="0.35">
      <c r="B191" s="119"/>
      <c r="C191" s="119"/>
      <c r="D191" s="119"/>
      <c r="G191" s="68"/>
      <c r="H191" s="119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</row>
    <row r="192" spans="2:22" s="75" customFormat="1" x14ac:dyDescent="0.35">
      <c r="B192" s="119"/>
      <c r="C192" s="119"/>
      <c r="D192" s="119"/>
      <c r="G192" s="68"/>
      <c r="H192" s="119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</row>
    <row r="193" spans="2:22" s="75" customFormat="1" x14ac:dyDescent="0.35">
      <c r="B193" s="119"/>
      <c r="C193" s="119"/>
      <c r="D193" s="119"/>
      <c r="G193" s="68"/>
      <c r="H193" s="119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</row>
    <row r="194" spans="2:22" s="75" customFormat="1" x14ac:dyDescent="0.35">
      <c r="B194" s="119"/>
      <c r="C194" s="119"/>
      <c r="D194" s="119"/>
      <c r="G194" s="68"/>
      <c r="H194" s="119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</row>
    <row r="195" spans="2:22" s="75" customFormat="1" x14ac:dyDescent="0.35">
      <c r="B195" s="119"/>
      <c r="C195" s="119"/>
      <c r="D195" s="119"/>
      <c r="G195" s="68"/>
      <c r="H195" s="119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</row>
    <row r="196" spans="2:22" s="75" customFormat="1" x14ac:dyDescent="0.35">
      <c r="B196" s="119"/>
      <c r="C196" s="119"/>
      <c r="D196" s="119"/>
      <c r="G196" s="68"/>
      <c r="H196" s="119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</row>
    <row r="197" spans="2:22" s="75" customFormat="1" x14ac:dyDescent="0.35">
      <c r="B197" s="119"/>
      <c r="C197" s="119"/>
      <c r="D197" s="119"/>
      <c r="G197" s="68"/>
      <c r="H197" s="119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</row>
    <row r="198" spans="2:22" s="75" customFormat="1" x14ac:dyDescent="0.35">
      <c r="B198" s="119"/>
      <c r="C198" s="119"/>
      <c r="D198" s="119"/>
      <c r="G198" s="68"/>
      <c r="H198" s="119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</row>
    <row r="199" spans="2:22" s="75" customFormat="1" x14ac:dyDescent="0.35">
      <c r="B199" s="119"/>
      <c r="C199" s="119"/>
      <c r="D199" s="119"/>
      <c r="G199" s="68"/>
      <c r="H199" s="119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</row>
    <row r="200" spans="2:22" s="75" customFormat="1" x14ac:dyDescent="0.35">
      <c r="B200" s="119"/>
      <c r="C200" s="119"/>
      <c r="D200" s="119"/>
      <c r="G200" s="68"/>
      <c r="H200" s="119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</row>
    <row r="201" spans="2:22" s="75" customFormat="1" x14ac:dyDescent="0.35">
      <c r="B201" s="119"/>
      <c r="C201" s="119"/>
      <c r="D201" s="119"/>
      <c r="G201" s="68"/>
      <c r="H201" s="119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</row>
    <row r="202" spans="2:22" s="75" customFormat="1" x14ac:dyDescent="0.35">
      <c r="B202" s="119"/>
      <c r="C202" s="119"/>
      <c r="D202" s="119"/>
      <c r="G202" s="68"/>
      <c r="H202" s="119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</row>
    <row r="203" spans="2:22" s="75" customFormat="1" x14ac:dyDescent="0.35">
      <c r="B203" s="119"/>
      <c r="C203" s="119"/>
      <c r="D203" s="119"/>
      <c r="G203" s="68"/>
      <c r="H203" s="119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</row>
    <row r="204" spans="2:22" s="75" customFormat="1" x14ac:dyDescent="0.35">
      <c r="B204" s="119"/>
      <c r="C204" s="119"/>
      <c r="D204" s="119"/>
      <c r="G204" s="68"/>
      <c r="H204" s="119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</row>
    <row r="205" spans="2:22" s="75" customFormat="1" x14ac:dyDescent="0.35">
      <c r="B205" s="119"/>
      <c r="C205" s="119"/>
      <c r="D205" s="119"/>
      <c r="G205" s="68"/>
      <c r="H205" s="119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</row>
    <row r="206" spans="2:22" s="75" customFormat="1" x14ac:dyDescent="0.35">
      <c r="B206" s="119"/>
      <c r="C206" s="119"/>
      <c r="D206" s="119"/>
      <c r="G206" s="68"/>
      <c r="H206" s="119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</row>
    <row r="207" spans="2:22" s="75" customFormat="1" x14ac:dyDescent="0.35">
      <c r="B207" s="119"/>
      <c r="C207" s="119"/>
      <c r="D207" s="119"/>
      <c r="G207" s="68"/>
      <c r="H207" s="119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</row>
    <row r="208" spans="2:22" s="75" customFormat="1" x14ac:dyDescent="0.35">
      <c r="B208" s="119"/>
      <c r="C208" s="119"/>
      <c r="D208" s="119"/>
      <c r="G208" s="68"/>
      <c r="H208" s="119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</row>
    <row r="209" spans="2:22" s="75" customFormat="1" x14ac:dyDescent="0.35">
      <c r="B209" s="119"/>
      <c r="C209" s="119"/>
      <c r="D209" s="119"/>
      <c r="G209" s="68"/>
      <c r="H209" s="119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</row>
    <row r="210" spans="2:22" s="75" customFormat="1" x14ac:dyDescent="0.35">
      <c r="B210" s="119"/>
      <c r="C210" s="119"/>
      <c r="D210" s="119"/>
      <c r="G210" s="68"/>
      <c r="H210" s="119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</row>
    <row r="211" spans="2:22" s="75" customFormat="1" x14ac:dyDescent="0.35">
      <c r="B211" s="119"/>
      <c r="C211" s="119"/>
      <c r="D211" s="119"/>
      <c r="G211" s="68"/>
      <c r="H211" s="119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</row>
    <row r="212" spans="2:22" s="75" customFormat="1" x14ac:dyDescent="0.35">
      <c r="B212" s="119"/>
      <c r="C212" s="119"/>
      <c r="D212" s="119"/>
      <c r="G212" s="68"/>
      <c r="H212" s="119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</row>
    <row r="213" spans="2:22" s="75" customFormat="1" x14ac:dyDescent="0.35">
      <c r="B213" s="119"/>
      <c r="C213" s="119"/>
      <c r="D213" s="119"/>
      <c r="G213" s="68"/>
      <c r="H213" s="119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</row>
    <row r="214" spans="2:22" s="75" customFormat="1" x14ac:dyDescent="0.35">
      <c r="B214" s="119"/>
      <c r="C214" s="119"/>
      <c r="D214" s="119"/>
      <c r="G214" s="68"/>
      <c r="H214" s="119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</row>
    <row r="215" spans="2:22" s="75" customFormat="1" x14ac:dyDescent="0.35">
      <c r="B215" s="119"/>
      <c r="C215" s="119"/>
      <c r="D215" s="119"/>
      <c r="G215" s="68"/>
      <c r="H215" s="119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</row>
    <row r="216" spans="2:22" s="75" customFormat="1" x14ac:dyDescent="0.35">
      <c r="B216" s="119"/>
      <c r="C216" s="119"/>
      <c r="D216" s="119"/>
      <c r="G216" s="68"/>
      <c r="H216" s="119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</row>
    <row r="217" spans="2:22" s="75" customFormat="1" x14ac:dyDescent="0.35">
      <c r="B217" s="119"/>
      <c r="C217" s="119"/>
      <c r="D217" s="119"/>
      <c r="G217" s="68"/>
      <c r="H217" s="119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</row>
    <row r="218" spans="2:22" s="75" customFormat="1" x14ac:dyDescent="0.35">
      <c r="B218" s="119"/>
      <c r="C218" s="119"/>
      <c r="D218" s="119"/>
      <c r="G218" s="68"/>
      <c r="H218" s="119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</row>
    <row r="219" spans="2:22" s="75" customFormat="1" x14ac:dyDescent="0.35">
      <c r="B219" s="119"/>
      <c r="C219" s="119"/>
      <c r="D219" s="119"/>
      <c r="G219" s="68"/>
      <c r="H219" s="119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</row>
    <row r="220" spans="2:22" s="75" customFormat="1" x14ac:dyDescent="0.35">
      <c r="B220" s="119"/>
      <c r="C220" s="119"/>
      <c r="D220" s="119"/>
      <c r="G220" s="68"/>
      <c r="H220" s="119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</row>
    <row r="221" spans="2:22" s="75" customFormat="1" x14ac:dyDescent="0.35">
      <c r="B221" s="119"/>
      <c r="C221" s="119"/>
      <c r="D221" s="119"/>
      <c r="G221" s="68"/>
      <c r="H221" s="119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</row>
    <row r="222" spans="2:22" s="75" customFormat="1" x14ac:dyDescent="0.35">
      <c r="B222" s="119"/>
      <c r="C222" s="119"/>
      <c r="D222" s="119"/>
      <c r="G222" s="68"/>
      <c r="H222" s="119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</row>
    <row r="223" spans="2:22" s="75" customFormat="1" x14ac:dyDescent="0.35">
      <c r="B223" s="119"/>
      <c r="C223" s="119"/>
      <c r="D223" s="119"/>
      <c r="G223" s="68"/>
      <c r="H223" s="119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</row>
    <row r="224" spans="2:22" s="75" customFormat="1" x14ac:dyDescent="0.35">
      <c r="B224" s="119"/>
      <c r="C224" s="119"/>
      <c r="D224" s="119"/>
      <c r="G224" s="68"/>
      <c r="H224" s="119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</row>
    <row r="225" spans="2:22" s="75" customFormat="1" x14ac:dyDescent="0.35">
      <c r="B225" s="119"/>
      <c r="C225" s="119"/>
      <c r="D225" s="119"/>
      <c r="G225" s="68"/>
      <c r="H225" s="119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</row>
    <row r="226" spans="2:22" s="75" customFormat="1" x14ac:dyDescent="0.35">
      <c r="B226" s="119"/>
      <c r="C226" s="119"/>
      <c r="D226" s="119"/>
      <c r="G226" s="68"/>
      <c r="H226" s="119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</row>
    <row r="227" spans="2:22" s="75" customFormat="1" x14ac:dyDescent="0.35">
      <c r="B227" s="119"/>
      <c r="C227" s="119"/>
      <c r="D227" s="119"/>
      <c r="G227" s="68"/>
      <c r="H227" s="119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</row>
    <row r="228" spans="2:22" s="75" customFormat="1" x14ac:dyDescent="0.35">
      <c r="B228" s="119"/>
      <c r="C228" s="119"/>
      <c r="D228" s="119"/>
      <c r="G228" s="68"/>
      <c r="H228" s="119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</row>
    <row r="229" spans="2:22" s="75" customFormat="1" x14ac:dyDescent="0.35">
      <c r="B229" s="119"/>
      <c r="C229" s="119"/>
      <c r="D229" s="119"/>
      <c r="G229" s="68"/>
      <c r="H229" s="119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</row>
    <row r="230" spans="2:22" s="75" customFormat="1" x14ac:dyDescent="0.35">
      <c r="B230" s="119"/>
      <c r="C230" s="119"/>
      <c r="D230" s="119"/>
      <c r="G230" s="68"/>
      <c r="H230" s="119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</row>
    <row r="231" spans="2:22" s="75" customFormat="1" x14ac:dyDescent="0.35">
      <c r="B231" s="119"/>
      <c r="C231" s="119"/>
      <c r="D231" s="119"/>
      <c r="G231" s="68"/>
      <c r="H231" s="119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</row>
    <row r="232" spans="2:22" s="75" customFormat="1" x14ac:dyDescent="0.35">
      <c r="B232" s="119"/>
      <c r="C232" s="119"/>
      <c r="D232" s="119"/>
      <c r="G232" s="68"/>
      <c r="H232" s="119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</row>
    <row r="233" spans="2:22" s="75" customFormat="1" x14ac:dyDescent="0.35">
      <c r="B233" s="119"/>
      <c r="C233" s="119"/>
      <c r="D233" s="119"/>
      <c r="G233" s="68"/>
      <c r="H233" s="119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</row>
    <row r="234" spans="2:22" s="75" customFormat="1" x14ac:dyDescent="0.35">
      <c r="B234" s="119"/>
      <c r="C234" s="119"/>
      <c r="D234" s="119"/>
      <c r="G234" s="68"/>
      <c r="H234" s="119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</row>
    <row r="235" spans="2:22" s="75" customFormat="1" x14ac:dyDescent="0.35">
      <c r="B235" s="119"/>
      <c r="C235" s="119"/>
      <c r="D235" s="119"/>
      <c r="G235" s="68"/>
      <c r="H235" s="119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</row>
    <row r="236" spans="2:22" s="75" customFormat="1" x14ac:dyDescent="0.35">
      <c r="B236" s="119"/>
      <c r="C236" s="119"/>
      <c r="D236" s="119"/>
      <c r="G236" s="68"/>
      <c r="H236" s="119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</row>
    <row r="237" spans="2:22" s="75" customFormat="1" x14ac:dyDescent="0.35">
      <c r="B237" s="119"/>
      <c r="C237" s="119"/>
      <c r="D237" s="119"/>
      <c r="G237" s="68"/>
      <c r="H237" s="119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</row>
    <row r="238" spans="2:22" s="75" customFormat="1" x14ac:dyDescent="0.35">
      <c r="B238" s="119"/>
      <c r="C238" s="119"/>
      <c r="D238" s="119"/>
      <c r="G238" s="68"/>
      <c r="H238" s="119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</row>
    <row r="239" spans="2:22" s="75" customFormat="1" x14ac:dyDescent="0.35">
      <c r="B239" s="119"/>
      <c r="C239" s="119"/>
      <c r="D239" s="119"/>
      <c r="G239" s="68"/>
      <c r="H239" s="119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</row>
    <row r="240" spans="2:22" s="75" customFormat="1" x14ac:dyDescent="0.35">
      <c r="B240" s="119"/>
      <c r="C240" s="119"/>
      <c r="D240" s="119"/>
      <c r="G240" s="68"/>
      <c r="H240" s="119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</row>
    <row r="241" spans="2:22" s="75" customFormat="1" x14ac:dyDescent="0.35">
      <c r="B241" s="119"/>
      <c r="C241" s="119"/>
      <c r="D241" s="119"/>
      <c r="G241" s="68"/>
      <c r="H241" s="119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</row>
    <row r="242" spans="2:22" s="75" customFormat="1" x14ac:dyDescent="0.35">
      <c r="B242" s="119"/>
      <c r="C242" s="119"/>
      <c r="D242" s="119"/>
      <c r="G242" s="68"/>
      <c r="H242" s="119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</row>
    <row r="243" spans="2:22" s="75" customFormat="1" x14ac:dyDescent="0.35">
      <c r="B243" s="119"/>
      <c r="C243" s="119"/>
      <c r="D243" s="119"/>
      <c r="G243" s="68"/>
      <c r="H243" s="119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</row>
    <row r="244" spans="2:22" s="75" customFormat="1" x14ac:dyDescent="0.35">
      <c r="B244" s="119"/>
      <c r="C244" s="119"/>
      <c r="D244" s="119"/>
      <c r="G244" s="68"/>
      <c r="H244" s="119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</row>
    <row r="245" spans="2:22" s="75" customFormat="1" x14ac:dyDescent="0.35">
      <c r="B245" s="119"/>
      <c r="C245" s="119"/>
      <c r="D245" s="119"/>
      <c r="G245" s="68"/>
      <c r="H245" s="119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</row>
    <row r="246" spans="2:22" s="75" customFormat="1" x14ac:dyDescent="0.35">
      <c r="B246" s="119"/>
      <c r="C246" s="119"/>
      <c r="D246" s="119"/>
      <c r="G246" s="68"/>
      <c r="H246" s="119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</row>
    <row r="247" spans="2:22" s="75" customFormat="1" x14ac:dyDescent="0.35">
      <c r="B247" s="119"/>
      <c r="C247" s="119"/>
      <c r="D247" s="119"/>
      <c r="G247" s="68"/>
      <c r="H247" s="119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</row>
    <row r="248" spans="2:22" s="75" customFormat="1" x14ac:dyDescent="0.35">
      <c r="B248" s="119"/>
      <c r="C248" s="119"/>
      <c r="D248" s="119"/>
      <c r="G248" s="68"/>
      <c r="H248" s="119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</row>
    <row r="249" spans="2:22" s="75" customFormat="1" x14ac:dyDescent="0.35">
      <c r="B249" s="119"/>
      <c r="C249" s="119"/>
      <c r="D249" s="119"/>
      <c r="G249" s="68"/>
      <c r="H249" s="119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</row>
    <row r="250" spans="2:22" s="75" customFormat="1" x14ac:dyDescent="0.35">
      <c r="B250" s="119"/>
      <c r="C250" s="119"/>
      <c r="D250" s="119"/>
      <c r="G250" s="68"/>
      <c r="H250" s="119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</row>
    <row r="251" spans="2:22" s="75" customFormat="1" x14ac:dyDescent="0.35">
      <c r="B251" s="119"/>
      <c r="C251" s="119"/>
      <c r="D251" s="119"/>
      <c r="G251" s="68"/>
      <c r="H251" s="119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</row>
    <row r="252" spans="2:22" s="75" customFormat="1" x14ac:dyDescent="0.35">
      <c r="B252" s="119"/>
      <c r="C252" s="119"/>
      <c r="D252" s="119"/>
      <c r="G252" s="68"/>
      <c r="H252" s="119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</row>
    <row r="253" spans="2:22" s="75" customFormat="1" x14ac:dyDescent="0.35">
      <c r="B253" s="119"/>
      <c r="C253" s="119"/>
      <c r="D253" s="119"/>
      <c r="G253" s="68"/>
      <c r="H253" s="119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</row>
    <row r="254" spans="2:22" s="75" customFormat="1" x14ac:dyDescent="0.35">
      <c r="B254" s="119"/>
      <c r="C254" s="119"/>
      <c r="D254" s="119"/>
      <c r="G254" s="68"/>
      <c r="H254" s="119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</row>
    <row r="255" spans="2:22" s="75" customFormat="1" x14ac:dyDescent="0.35">
      <c r="B255" s="119"/>
      <c r="C255" s="119"/>
      <c r="D255" s="119"/>
      <c r="G255" s="68"/>
      <c r="H255" s="119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</row>
    <row r="256" spans="2:22" s="75" customFormat="1" x14ac:dyDescent="0.35">
      <c r="B256" s="119"/>
      <c r="C256" s="119"/>
      <c r="D256" s="119"/>
      <c r="G256" s="68"/>
      <c r="H256" s="119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</row>
    <row r="257" spans="2:22" s="75" customFormat="1" x14ac:dyDescent="0.35">
      <c r="B257" s="119"/>
      <c r="C257" s="119"/>
      <c r="D257" s="119"/>
      <c r="G257" s="68"/>
      <c r="H257" s="119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</row>
    <row r="258" spans="2:22" s="75" customFormat="1" x14ac:dyDescent="0.35">
      <c r="B258" s="119"/>
      <c r="C258" s="119"/>
      <c r="D258" s="119"/>
      <c r="G258" s="68"/>
      <c r="H258" s="119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</row>
    <row r="259" spans="2:22" s="75" customFormat="1" x14ac:dyDescent="0.35">
      <c r="B259" s="119"/>
      <c r="C259" s="119"/>
      <c r="D259" s="119"/>
      <c r="G259" s="68"/>
      <c r="H259" s="119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</row>
    <row r="260" spans="2:22" s="75" customFormat="1" x14ac:dyDescent="0.35">
      <c r="B260" s="119"/>
      <c r="C260" s="119"/>
      <c r="D260" s="119"/>
      <c r="G260" s="68"/>
      <c r="H260" s="119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</row>
    <row r="261" spans="2:22" s="75" customFormat="1" x14ac:dyDescent="0.35">
      <c r="B261" s="119"/>
      <c r="C261" s="119"/>
      <c r="D261" s="119"/>
      <c r="G261" s="68"/>
      <c r="H261" s="119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</row>
    <row r="262" spans="2:22" s="75" customFormat="1" x14ac:dyDescent="0.35">
      <c r="B262" s="119"/>
      <c r="C262" s="119"/>
      <c r="D262" s="119"/>
      <c r="G262" s="68"/>
      <c r="H262" s="119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</row>
    <row r="263" spans="2:22" s="75" customFormat="1" x14ac:dyDescent="0.35">
      <c r="B263" s="119"/>
      <c r="C263" s="119"/>
      <c r="D263" s="119"/>
      <c r="G263" s="68"/>
      <c r="H263" s="119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</row>
    <row r="264" spans="2:22" s="75" customFormat="1" x14ac:dyDescent="0.35">
      <c r="B264" s="119"/>
      <c r="C264" s="119"/>
      <c r="D264" s="119"/>
      <c r="G264" s="68"/>
      <c r="H264" s="119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</row>
    <row r="265" spans="2:22" s="75" customFormat="1" x14ac:dyDescent="0.35">
      <c r="B265" s="119"/>
      <c r="C265" s="119"/>
      <c r="D265" s="119"/>
      <c r="G265" s="68"/>
      <c r="H265" s="119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</row>
    <row r="266" spans="2:22" s="75" customFormat="1" x14ac:dyDescent="0.35">
      <c r="B266" s="119"/>
      <c r="C266" s="119"/>
      <c r="D266" s="119"/>
      <c r="G266" s="68"/>
      <c r="H266" s="119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</row>
    <row r="267" spans="2:22" s="75" customFormat="1" x14ac:dyDescent="0.35">
      <c r="B267" s="119"/>
      <c r="C267" s="119"/>
      <c r="D267" s="119"/>
      <c r="G267" s="68"/>
      <c r="H267" s="119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</row>
    <row r="268" spans="2:22" s="75" customFormat="1" x14ac:dyDescent="0.35">
      <c r="B268" s="119"/>
      <c r="C268" s="119"/>
      <c r="D268" s="119"/>
      <c r="G268" s="68"/>
      <c r="H268" s="119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</row>
    <row r="269" spans="2:22" s="75" customFormat="1" x14ac:dyDescent="0.35">
      <c r="B269" s="119"/>
      <c r="C269" s="119"/>
      <c r="D269" s="119"/>
      <c r="G269" s="68"/>
      <c r="H269" s="119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</row>
    <row r="270" spans="2:22" s="75" customFormat="1" x14ac:dyDescent="0.35">
      <c r="B270" s="119"/>
      <c r="C270" s="119"/>
      <c r="D270" s="119"/>
      <c r="G270" s="68"/>
      <c r="H270" s="119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</row>
    <row r="271" spans="2:22" s="75" customFormat="1" x14ac:dyDescent="0.35">
      <c r="B271" s="119"/>
      <c r="C271" s="119"/>
      <c r="D271" s="119"/>
      <c r="G271" s="68"/>
      <c r="H271" s="119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</row>
    <row r="272" spans="2:22" s="75" customFormat="1" x14ac:dyDescent="0.35">
      <c r="B272" s="119"/>
      <c r="C272" s="119"/>
      <c r="D272" s="119"/>
      <c r="G272" s="68"/>
      <c r="H272" s="119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</row>
    <row r="273" spans="2:22" s="75" customFormat="1" x14ac:dyDescent="0.35">
      <c r="B273" s="119"/>
      <c r="C273" s="119"/>
      <c r="D273" s="119"/>
      <c r="G273" s="68"/>
      <c r="H273" s="119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</row>
    <row r="274" spans="2:22" s="75" customFormat="1" x14ac:dyDescent="0.35">
      <c r="B274" s="119"/>
      <c r="C274" s="119"/>
      <c r="D274" s="119"/>
      <c r="G274" s="68"/>
      <c r="H274" s="119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</row>
    <row r="275" spans="2:22" s="75" customFormat="1" x14ac:dyDescent="0.35">
      <c r="B275" s="119"/>
      <c r="C275" s="119"/>
      <c r="D275" s="119"/>
      <c r="G275" s="68"/>
      <c r="H275" s="119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</row>
    <row r="276" spans="2:22" s="75" customFormat="1" x14ac:dyDescent="0.35">
      <c r="B276" s="119"/>
      <c r="C276" s="119"/>
      <c r="D276" s="119"/>
      <c r="G276" s="68"/>
      <c r="H276" s="119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</row>
    <row r="277" spans="2:22" s="75" customFormat="1" x14ac:dyDescent="0.35">
      <c r="B277" s="119"/>
      <c r="C277" s="119"/>
      <c r="D277" s="119"/>
      <c r="G277" s="68"/>
      <c r="H277" s="119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</row>
    <row r="278" spans="2:22" s="75" customFormat="1" x14ac:dyDescent="0.35">
      <c r="B278" s="119"/>
      <c r="C278" s="119"/>
      <c r="D278" s="119"/>
      <c r="G278" s="68"/>
      <c r="H278" s="119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</row>
    <row r="279" spans="2:22" s="75" customFormat="1" x14ac:dyDescent="0.35">
      <c r="B279" s="119"/>
      <c r="C279" s="119"/>
      <c r="D279" s="119"/>
      <c r="G279" s="68"/>
      <c r="H279" s="119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</row>
    <row r="280" spans="2:22" s="75" customFormat="1" x14ac:dyDescent="0.35">
      <c r="B280" s="119"/>
      <c r="C280" s="119"/>
      <c r="D280" s="119"/>
      <c r="G280" s="68"/>
      <c r="H280" s="119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</row>
    <row r="281" spans="2:22" s="75" customFormat="1" x14ac:dyDescent="0.35">
      <c r="B281" s="119"/>
      <c r="C281" s="119"/>
      <c r="D281" s="119"/>
      <c r="G281" s="68"/>
      <c r="H281" s="119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</row>
    <row r="282" spans="2:22" s="75" customFormat="1" x14ac:dyDescent="0.35">
      <c r="B282" s="119"/>
      <c r="C282" s="119"/>
      <c r="D282" s="119"/>
      <c r="G282" s="68"/>
      <c r="H282" s="119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</row>
    <row r="283" spans="2:22" s="75" customFormat="1" x14ac:dyDescent="0.35">
      <c r="B283" s="119"/>
      <c r="C283" s="119"/>
      <c r="D283" s="119"/>
      <c r="G283" s="68"/>
      <c r="H283" s="119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</row>
    <row r="284" spans="2:22" s="75" customFormat="1" x14ac:dyDescent="0.35">
      <c r="B284" s="119"/>
      <c r="C284" s="119"/>
      <c r="D284" s="119"/>
      <c r="G284" s="68"/>
      <c r="H284" s="119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</row>
    <row r="285" spans="2:22" s="75" customFormat="1" x14ac:dyDescent="0.35">
      <c r="B285" s="119"/>
      <c r="C285" s="119"/>
      <c r="D285" s="119"/>
      <c r="G285" s="68"/>
      <c r="H285" s="119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</row>
    <row r="286" spans="2:22" s="75" customFormat="1" x14ac:dyDescent="0.35">
      <c r="B286" s="119"/>
      <c r="C286" s="119"/>
      <c r="D286" s="119"/>
      <c r="G286" s="68"/>
      <c r="H286" s="119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</row>
    <row r="287" spans="2:22" s="75" customFormat="1" x14ac:dyDescent="0.35">
      <c r="B287" s="119"/>
      <c r="C287" s="119"/>
      <c r="D287" s="119"/>
      <c r="G287" s="68"/>
      <c r="H287" s="119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</row>
    <row r="288" spans="2:22" s="75" customFormat="1" x14ac:dyDescent="0.35">
      <c r="B288" s="119"/>
      <c r="C288" s="119"/>
      <c r="D288" s="119"/>
      <c r="G288" s="68"/>
      <c r="H288" s="119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</row>
    <row r="289" spans="2:22" s="75" customFormat="1" x14ac:dyDescent="0.35">
      <c r="B289" s="119"/>
      <c r="C289" s="119"/>
      <c r="D289" s="119"/>
      <c r="G289" s="68"/>
      <c r="H289" s="119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</row>
    <row r="290" spans="2:22" s="75" customFormat="1" x14ac:dyDescent="0.35">
      <c r="B290" s="119"/>
      <c r="C290" s="119"/>
      <c r="D290" s="119"/>
      <c r="G290" s="68"/>
      <c r="H290" s="119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</row>
    <row r="291" spans="2:22" s="75" customFormat="1" x14ac:dyDescent="0.35">
      <c r="B291" s="119"/>
      <c r="C291" s="119"/>
      <c r="D291" s="119"/>
      <c r="G291" s="68"/>
      <c r="H291" s="119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</row>
    <row r="292" spans="2:22" s="75" customFormat="1" x14ac:dyDescent="0.35">
      <c r="B292" s="119"/>
      <c r="C292" s="119"/>
      <c r="D292" s="119"/>
      <c r="G292" s="68"/>
      <c r="H292" s="119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</row>
    <row r="293" spans="2:22" s="75" customFormat="1" x14ac:dyDescent="0.35">
      <c r="B293" s="119"/>
      <c r="C293" s="119"/>
      <c r="D293" s="119"/>
      <c r="G293" s="68"/>
      <c r="H293" s="119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</row>
    <row r="294" spans="2:22" s="75" customFormat="1" x14ac:dyDescent="0.35">
      <c r="B294" s="119"/>
      <c r="C294" s="119"/>
      <c r="D294" s="119"/>
      <c r="G294" s="68"/>
      <c r="H294" s="119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</row>
    <row r="295" spans="2:22" s="75" customFormat="1" x14ac:dyDescent="0.35">
      <c r="B295" s="119"/>
      <c r="C295" s="119"/>
      <c r="D295" s="119"/>
      <c r="G295" s="68"/>
      <c r="H295" s="119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</row>
    <row r="296" spans="2:22" s="75" customFormat="1" x14ac:dyDescent="0.35">
      <c r="B296" s="119"/>
      <c r="C296" s="119"/>
      <c r="D296" s="119"/>
      <c r="G296" s="68"/>
      <c r="H296" s="119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</row>
    <row r="297" spans="2:22" s="75" customFormat="1" x14ac:dyDescent="0.35">
      <c r="B297" s="119"/>
      <c r="C297" s="119"/>
      <c r="D297" s="119"/>
      <c r="G297" s="68"/>
      <c r="H297" s="119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</row>
    <row r="298" spans="2:22" s="75" customFormat="1" x14ac:dyDescent="0.35">
      <c r="B298" s="119"/>
      <c r="C298" s="119"/>
      <c r="D298" s="119"/>
      <c r="G298" s="68"/>
      <c r="H298" s="119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</row>
    <row r="299" spans="2:22" s="75" customFormat="1" x14ac:dyDescent="0.35">
      <c r="B299" s="119"/>
      <c r="C299" s="119"/>
      <c r="D299" s="119"/>
      <c r="G299" s="68"/>
      <c r="H299" s="119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</row>
    <row r="300" spans="2:22" s="75" customFormat="1" x14ac:dyDescent="0.35">
      <c r="B300" s="119"/>
      <c r="C300" s="119"/>
      <c r="D300" s="119"/>
      <c r="G300" s="68"/>
      <c r="H300" s="119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</row>
    <row r="301" spans="2:22" s="75" customFormat="1" x14ac:dyDescent="0.35">
      <c r="B301" s="119"/>
      <c r="C301" s="119"/>
      <c r="D301" s="119"/>
      <c r="G301" s="68"/>
      <c r="H301" s="119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</row>
    <row r="302" spans="2:22" s="75" customFormat="1" x14ac:dyDescent="0.35">
      <c r="B302" s="119"/>
      <c r="C302" s="119"/>
      <c r="D302" s="119"/>
      <c r="G302" s="68"/>
      <c r="H302" s="119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</row>
    <row r="303" spans="2:22" s="75" customFormat="1" x14ac:dyDescent="0.35">
      <c r="B303" s="119"/>
      <c r="C303" s="119"/>
      <c r="D303" s="119"/>
      <c r="G303" s="68"/>
      <c r="H303" s="119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</row>
    <row r="304" spans="2:22" s="75" customFormat="1" x14ac:dyDescent="0.35">
      <c r="B304" s="119"/>
      <c r="C304" s="119"/>
      <c r="D304" s="119"/>
      <c r="G304" s="68"/>
      <c r="H304" s="119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</row>
    <row r="305" spans="2:22" s="75" customFormat="1" x14ac:dyDescent="0.35">
      <c r="B305" s="119"/>
      <c r="C305" s="119"/>
      <c r="D305" s="119"/>
      <c r="G305" s="68"/>
      <c r="H305" s="119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</row>
    <row r="306" spans="2:22" s="75" customFormat="1" x14ac:dyDescent="0.35">
      <c r="B306" s="119"/>
      <c r="C306" s="119"/>
      <c r="D306" s="119"/>
      <c r="G306" s="68"/>
      <c r="H306" s="119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</row>
    <row r="307" spans="2:22" s="75" customFormat="1" x14ac:dyDescent="0.35">
      <c r="B307" s="119"/>
      <c r="C307" s="119"/>
      <c r="D307" s="119"/>
      <c r="G307" s="68"/>
      <c r="H307" s="119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</row>
    <row r="308" spans="2:22" s="75" customFormat="1" x14ac:dyDescent="0.35">
      <c r="B308" s="119"/>
      <c r="C308" s="119"/>
      <c r="D308" s="119"/>
      <c r="G308" s="68"/>
      <c r="H308" s="119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</row>
    <row r="309" spans="2:22" s="75" customFormat="1" x14ac:dyDescent="0.35">
      <c r="B309" s="119"/>
      <c r="C309" s="119"/>
      <c r="D309" s="119"/>
      <c r="G309" s="68"/>
      <c r="H309" s="119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</row>
    <row r="310" spans="2:22" s="75" customFormat="1" x14ac:dyDescent="0.35">
      <c r="B310" s="119"/>
      <c r="C310" s="119"/>
      <c r="D310" s="119"/>
      <c r="G310" s="68"/>
      <c r="H310" s="119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</row>
    <row r="311" spans="2:22" s="75" customFormat="1" x14ac:dyDescent="0.35">
      <c r="B311" s="119"/>
      <c r="C311" s="119"/>
      <c r="D311" s="119"/>
      <c r="G311" s="68"/>
      <c r="H311" s="119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</row>
    <row r="312" spans="2:22" s="75" customFormat="1" x14ac:dyDescent="0.35">
      <c r="B312" s="119"/>
      <c r="C312" s="119"/>
      <c r="D312" s="119"/>
      <c r="G312" s="68"/>
      <c r="H312" s="119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</row>
    <row r="313" spans="2:22" s="75" customFormat="1" x14ac:dyDescent="0.35">
      <c r="B313" s="119"/>
      <c r="C313" s="119"/>
      <c r="D313" s="119"/>
      <c r="G313" s="68"/>
      <c r="H313" s="119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</row>
    <row r="314" spans="2:22" s="75" customFormat="1" x14ac:dyDescent="0.35">
      <c r="B314" s="119"/>
      <c r="C314" s="119"/>
      <c r="D314" s="119"/>
      <c r="G314" s="68"/>
      <c r="H314" s="119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</row>
    <row r="315" spans="2:22" s="75" customFormat="1" x14ac:dyDescent="0.35">
      <c r="B315" s="119"/>
      <c r="C315" s="119"/>
      <c r="D315" s="119"/>
      <c r="G315" s="68"/>
      <c r="H315" s="119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</row>
    <row r="316" spans="2:22" s="75" customFormat="1" x14ac:dyDescent="0.35">
      <c r="B316" s="119"/>
      <c r="C316" s="119"/>
      <c r="D316" s="119"/>
      <c r="G316" s="68"/>
      <c r="H316" s="119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</row>
    <row r="317" spans="2:22" s="75" customFormat="1" x14ac:dyDescent="0.35">
      <c r="B317" s="119"/>
      <c r="C317" s="119"/>
      <c r="D317" s="119"/>
      <c r="G317" s="68"/>
      <c r="H317" s="119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</row>
    <row r="318" spans="2:22" s="75" customFormat="1" x14ac:dyDescent="0.35">
      <c r="B318" s="119"/>
      <c r="C318" s="119"/>
      <c r="D318" s="119"/>
      <c r="G318" s="68"/>
      <c r="H318" s="119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</row>
    <row r="319" spans="2:22" s="75" customFormat="1" x14ac:dyDescent="0.35">
      <c r="B319" s="119"/>
      <c r="C319" s="119"/>
      <c r="D319" s="119"/>
      <c r="G319" s="68"/>
      <c r="H319" s="119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</row>
    <row r="320" spans="2:22" s="75" customFormat="1" x14ac:dyDescent="0.35">
      <c r="B320" s="119"/>
      <c r="C320" s="119"/>
      <c r="D320" s="119"/>
      <c r="G320" s="68"/>
      <c r="H320" s="119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</row>
    <row r="321" spans="2:22" s="75" customFormat="1" x14ac:dyDescent="0.35">
      <c r="B321" s="119"/>
      <c r="C321" s="119"/>
      <c r="D321" s="119"/>
      <c r="G321" s="68"/>
      <c r="H321" s="119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</row>
    <row r="322" spans="2:22" s="75" customFormat="1" x14ac:dyDescent="0.35">
      <c r="B322" s="119"/>
      <c r="C322" s="119"/>
      <c r="D322" s="119"/>
      <c r="G322" s="68"/>
      <c r="H322" s="119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</row>
    <row r="323" spans="2:22" s="75" customFormat="1" x14ac:dyDescent="0.35">
      <c r="B323" s="119"/>
      <c r="C323" s="119"/>
      <c r="D323" s="119"/>
      <c r="G323" s="68"/>
      <c r="H323" s="119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</row>
    <row r="324" spans="2:22" s="75" customFormat="1" x14ac:dyDescent="0.35">
      <c r="B324" s="119"/>
      <c r="C324" s="119"/>
      <c r="D324" s="119"/>
      <c r="G324" s="68"/>
      <c r="H324" s="119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</row>
    <row r="325" spans="2:22" s="75" customFormat="1" x14ac:dyDescent="0.35">
      <c r="B325" s="119"/>
      <c r="C325" s="119"/>
      <c r="D325" s="119"/>
      <c r="G325" s="68"/>
      <c r="H325" s="119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</row>
    <row r="326" spans="2:22" s="75" customFormat="1" x14ac:dyDescent="0.35">
      <c r="B326" s="119"/>
      <c r="C326" s="119"/>
      <c r="D326" s="119"/>
      <c r="G326" s="68"/>
      <c r="H326" s="119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</row>
    <row r="327" spans="2:22" s="75" customFormat="1" x14ac:dyDescent="0.35">
      <c r="B327" s="119"/>
      <c r="C327" s="119"/>
      <c r="D327" s="119"/>
      <c r="G327" s="68"/>
      <c r="H327" s="119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</row>
    <row r="328" spans="2:22" s="75" customFormat="1" x14ac:dyDescent="0.35">
      <c r="B328" s="119"/>
      <c r="C328" s="119"/>
      <c r="D328" s="119"/>
      <c r="G328" s="68"/>
      <c r="H328" s="119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</row>
    <row r="329" spans="2:22" s="75" customFormat="1" x14ac:dyDescent="0.35">
      <c r="B329" s="119"/>
      <c r="C329" s="119"/>
      <c r="D329" s="119"/>
      <c r="G329" s="68"/>
      <c r="H329" s="119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</row>
    <row r="330" spans="2:22" s="75" customFormat="1" x14ac:dyDescent="0.35">
      <c r="B330" s="119"/>
      <c r="C330" s="119"/>
      <c r="D330" s="119"/>
      <c r="G330" s="68"/>
      <c r="H330" s="119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</row>
    <row r="331" spans="2:22" s="75" customFormat="1" x14ac:dyDescent="0.35">
      <c r="B331" s="119"/>
      <c r="C331" s="119"/>
      <c r="D331" s="119"/>
      <c r="G331" s="68"/>
      <c r="H331" s="119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</row>
    <row r="332" spans="2:22" s="75" customFormat="1" x14ac:dyDescent="0.35">
      <c r="B332" s="119"/>
      <c r="C332" s="119"/>
      <c r="D332" s="119"/>
      <c r="G332" s="68"/>
      <c r="H332" s="119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</row>
    <row r="333" spans="2:22" s="75" customFormat="1" x14ac:dyDescent="0.35">
      <c r="B333" s="119"/>
      <c r="C333" s="119"/>
      <c r="D333" s="119"/>
      <c r="G333" s="68"/>
      <c r="H333" s="119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</row>
    <row r="334" spans="2:22" s="75" customFormat="1" x14ac:dyDescent="0.35">
      <c r="B334" s="119"/>
      <c r="C334" s="119"/>
      <c r="D334" s="119"/>
      <c r="G334" s="68"/>
      <c r="H334" s="119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</row>
    <row r="335" spans="2:22" s="75" customFormat="1" x14ac:dyDescent="0.35">
      <c r="B335" s="119"/>
      <c r="C335" s="119"/>
      <c r="D335" s="119"/>
      <c r="G335" s="68"/>
      <c r="H335" s="119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</row>
    <row r="336" spans="2:22" s="75" customFormat="1" x14ac:dyDescent="0.35">
      <c r="B336" s="119"/>
      <c r="C336" s="119"/>
      <c r="D336" s="119"/>
      <c r="G336" s="68"/>
      <c r="H336" s="119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</row>
    <row r="337" spans="2:22" s="75" customFormat="1" x14ac:dyDescent="0.35">
      <c r="B337" s="119"/>
      <c r="C337" s="119"/>
      <c r="D337" s="119"/>
      <c r="G337" s="68"/>
      <c r="H337" s="119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</row>
    <row r="338" spans="2:22" s="75" customFormat="1" x14ac:dyDescent="0.35">
      <c r="B338" s="119"/>
      <c r="C338" s="119"/>
      <c r="D338" s="119"/>
      <c r="G338" s="68"/>
      <c r="H338" s="119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</row>
    <row r="339" spans="2:22" s="75" customFormat="1" x14ac:dyDescent="0.35">
      <c r="B339" s="119"/>
      <c r="C339" s="119"/>
      <c r="D339" s="119"/>
      <c r="G339" s="68"/>
      <c r="H339" s="119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</row>
    <row r="340" spans="2:22" s="75" customFormat="1" x14ac:dyDescent="0.35">
      <c r="B340" s="119"/>
      <c r="C340" s="119"/>
      <c r="D340" s="119"/>
      <c r="G340" s="68"/>
      <c r="H340" s="119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</row>
    <row r="341" spans="2:22" s="75" customFormat="1" x14ac:dyDescent="0.35">
      <c r="B341" s="119"/>
      <c r="C341" s="119"/>
      <c r="D341" s="119"/>
      <c r="G341" s="68"/>
      <c r="H341" s="119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</row>
    <row r="342" spans="2:22" s="75" customFormat="1" x14ac:dyDescent="0.35">
      <c r="B342" s="119"/>
      <c r="C342" s="119"/>
      <c r="D342" s="119"/>
      <c r="G342" s="68"/>
      <c r="H342" s="119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</row>
    <row r="343" spans="2:22" s="75" customFormat="1" x14ac:dyDescent="0.35">
      <c r="B343" s="119"/>
      <c r="C343" s="119"/>
      <c r="D343" s="119"/>
      <c r="G343" s="68"/>
      <c r="H343" s="119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</row>
    <row r="344" spans="2:22" s="75" customFormat="1" x14ac:dyDescent="0.35">
      <c r="B344" s="119"/>
      <c r="C344" s="119"/>
      <c r="D344" s="119"/>
      <c r="G344" s="68"/>
      <c r="H344" s="119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</row>
    <row r="345" spans="2:22" s="75" customFormat="1" x14ac:dyDescent="0.35">
      <c r="B345" s="119"/>
      <c r="C345" s="119"/>
      <c r="D345" s="119"/>
      <c r="G345" s="68"/>
      <c r="H345" s="119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</row>
    <row r="346" spans="2:22" s="75" customFormat="1" x14ac:dyDescent="0.35">
      <c r="B346" s="119"/>
      <c r="C346" s="119"/>
      <c r="D346" s="119"/>
      <c r="G346" s="68"/>
      <c r="H346" s="119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</row>
    <row r="347" spans="2:22" s="75" customFormat="1" x14ac:dyDescent="0.35">
      <c r="B347" s="119"/>
      <c r="C347" s="119"/>
      <c r="D347" s="119"/>
      <c r="G347" s="68"/>
      <c r="H347" s="119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</row>
    <row r="348" spans="2:22" s="75" customFormat="1" x14ac:dyDescent="0.35">
      <c r="B348" s="119"/>
      <c r="C348" s="119"/>
      <c r="D348" s="119"/>
      <c r="G348" s="68"/>
      <c r="H348" s="119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</row>
    <row r="349" spans="2:22" s="75" customFormat="1" x14ac:dyDescent="0.35">
      <c r="B349" s="119"/>
      <c r="C349" s="119"/>
      <c r="D349" s="119"/>
      <c r="G349" s="68"/>
      <c r="H349" s="119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</row>
    <row r="350" spans="2:22" s="75" customFormat="1" x14ac:dyDescent="0.35">
      <c r="B350" s="119"/>
      <c r="C350" s="119"/>
      <c r="D350" s="119"/>
      <c r="G350" s="68"/>
      <c r="H350" s="119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</row>
    <row r="351" spans="2:22" s="75" customFormat="1" x14ac:dyDescent="0.35">
      <c r="B351" s="119"/>
      <c r="C351" s="119"/>
      <c r="D351" s="119"/>
      <c r="G351" s="68"/>
      <c r="H351" s="119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</row>
    <row r="352" spans="2:22" s="75" customFormat="1" x14ac:dyDescent="0.35">
      <c r="B352" s="119"/>
      <c r="C352" s="119"/>
      <c r="D352" s="119"/>
      <c r="G352" s="68"/>
      <c r="H352" s="119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</row>
    <row r="353" spans="2:22" s="75" customFormat="1" x14ac:dyDescent="0.35">
      <c r="B353" s="119"/>
      <c r="C353" s="119"/>
      <c r="D353" s="119"/>
      <c r="G353" s="68"/>
      <c r="H353" s="119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</row>
    <row r="354" spans="2:22" s="75" customFormat="1" x14ac:dyDescent="0.35">
      <c r="B354" s="119"/>
      <c r="C354" s="119"/>
      <c r="D354" s="119"/>
      <c r="G354" s="68"/>
      <c r="H354" s="119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</row>
    <row r="355" spans="2:22" s="75" customFormat="1" x14ac:dyDescent="0.35">
      <c r="B355" s="119"/>
      <c r="C355" s="119"/>
      <c r="D355" s="119"/>
      <c r="G355" s="68"/>
      <c r="H355" s="119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</row>
    <row r="356" spans="2:22" s="75" customFormat="1" x14ac:dyDescent="0.35">
      <c r="B356" s="119"/>
      <c r="C356" s="119"/>
      <c r="D356" s="119"/>
      <c r="G356" s="68"/>
      <c r="H356" s="119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</row>
    <row r="357" spans="2:22" s="75" customFormat="1" x14ac:dyDescent="0.35">
      <c r="B357" s="119"/>
      <c r="C357" s="119"/>
      <c r="D357" s="119"/>
      <c r="G357" s="68"/>
      <c r="H357" s="119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</row>
    <row r="358" spans="2:22" s="75" customFormat="1" x14ac:dyDescent="0.35">
      <c r="B358" s="119"/>
      <c r="C358" s="119"/>
      <c r="D358" s="119"/>
      <c r="G358" s="68"/>
      <c r="H358" s="119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</row>
    <row r="359" spans="2:22" s="75" customFormat="1" x14ac:dyDescent="0.35">
      <c r="B359" s="119"/>
      <c r="C359" s="119"/>
      <c r="D359" s="119"/>
      <c r="G359" s="68"/>
      <c r="H359" s="119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</row>
    <row r="360" spans="2:22" s="75" customFormat="1" x14ac:dyDescent="0.35">
      <c r="B360" s="119"/>
      <c r="C360" s="119"/>
      <c r="D360" s="119"/>
      <c r="G360" s="68"/>
      <c r="H360" s="119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</row>
    <row r="361" spans="2:22" s="75" customFormat="1" x14ac:dyDescent="0.35">
      <c r="B361" s="119"/>
      <c r="C361" s="119"/>
      <c r="D361" s="119"/>
      <c r="G361" s="68"/>
      <c r="H361" s="119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</row>
    <row r="362" spans="2:22" s="75" customFormat="1" x14ac:dyDescent="0.35">
      <c r="B362" s="119"/>
      <c r="C362" s="119"/>
      <c r="D362" s="119"/>
      <c r="G362" s="68"/>
      <c r="H362" s="119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</row>
    <row r="363" spans="2:22" s="75" customFormat="1" x14ac:dyDescent="0.35">
      <c r="B363" s="119"/>
      <c r="C363" s="119"/>
      <c r="D363" s="119"/>
      <c r="G363" s="68"/>
      <c r="H363" s="119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</row>
    <row r="364" spans="2:22" s="75" customFormat="1" x14ac:dyDescent="0.35">
      <c r="B364" s="119"/>
      <c r="C364" s="119"/>
      <c r="D364" s="119"/>
      <c r="G364" s="68"/>
      <c r="H364" s="119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</row>
    <row r="365" spans="2:22" s="75" customFormat="1" x14ac:dyDescent="0.35">
      <c r="B365" s="119"/>
      <c r="C365" s="119"/>
      <c r="D365" s="119"/>
      <c r="G365" s="68"/>
      <c r="H365" s="119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</row>
    <row r="366" spans="2:22" s="75" customFormat="1" x14ac:dyDescent="0.35">
      <c r="B366" s="119"/>
      <c r="C366" s="119"/>
      <c r="D366" s="119"/>
      <c r="G366" s="68"/>
      <c r="H366" s="119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</row>
    <row r="367" spans="2:22" s="75" customFormat="1" x14ac:dyDescent="0.35">
      <c r="B367" s="119"/>
      <c r="C367" s="119"/>
      <c r="D367" s="119"/>
      <c r="G367" s="68"/>
      <c r="H367" s="119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</row>
    <row r="368" spans="2:22" s="75" customFormat="1" x14ac:dyDescent="0.35">
      <c r="B368" s="119"/>
      <c r="C368" s="119"/>
      <c r="D368" s="119"/>
      <c r="G368" s="68"/>
      <c r="H368" s="119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</row>
    <row r="369" spans="2:22" s="75" customFormat="1" x14ac:dyDescent="0.35">
      <c r="B369" s="119"/>
      <c r="C369" s="119"/>
      <c r="D369" s="119"/>
      <c r="G369" s="68"/>
      <c r="H369" s="119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</row>
    <row r="370" spans="2:22" s="75" customFormat="1" x14ac:dyDescent="0.35">
      <c r="B370" s="119"/>
      <c r="C370" s="119"/>
      <c r="D370" s="119"/>
      <c r="G370" s="68"/>
      <c r="H370" s="119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</row>
    <row r="371" spans="2:22" s="75" customFormat="1" x14ac:dyDescent="0.35">
      <c r="B371" s="119"/>
      <c r="C371" s="119"/>
      <c r="D371" s="119"/>
      <c r="G371" s="68"/>
      <c r="H371" s="119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</row>
    <row r="372" spans="2:22" s="75" customFormat="1" x14ac:dyDescent="0.35">
      <c r="B372" s="119"/>
      <c r="C372" s="119"/>
      <c r="D372" s="119"/>
      <c r="G372" s="68"/>
      <c r="H372" s="119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</row>
    <row r="373" spans="2:22" s="75" customFormat="1" x14ac:dyDescent="0.35">
      <c r="B373" s="119"/>
      <c r="C373" s="119"/>
      <c r="D373" s="119"/>
      <c r="G373" s="68"/>
      <c r="H373" s="119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</row>
    <row r="374" spans="2:22" s="75" customFormat="1" x14ac:dyDescent="0.35">
      <c r="B374" s="119"/>
      <c r="C374" s="119"/>
      <c r="D374" s="119"/>
      <c r="G374" s="68"/>
      <c r="H374" s="119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</row>
    <row r="375" spans="2:22" s="75" customFormat="1" x14ac:dyDescent="0.35">
      <c r="B375" s="119"/>
      <c r="C375" s="119"/>
      <c r="D375" s="119"/>
      <c r="G375" s="68"/>
      <c r="H375" s="119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</row>
    <row r="376" spans="2:22" s="75" customFormat="1" x14ac:dyDescent="0.35">
      <c r="B376" s="119"/>
      <c r="C376" s="119"/>
      <c r="D376" s="119"/>
      <c r="G376" s="68"/>
      <c r="H376" s="119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</row>
    <row r="377" spans="2:22" s="75" customFormat="1" x14ac:dyDescent="0.35">
      <c r="B377" s="119"/>
      <c r="C377" s="119"/>
      <c r="D377" s="119"/>
      <c r="G377" s="68"/>
      <c r="H377" s="119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</row>
    <row r="378" spans="2:22" s="75" customFormat="1" x14ac:dyDescent="0.35">
      <c r="B378" s="119"/>
      <c r="C378" s="119"/>
      <c r="D378" s="119"/>
      <c r="G378" s="68"/>
      <c r="H378" s="119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</row>
    <row r="379" spans="2:22" s="75" customFormat="1" x14ac:dyDescent="0.35">
      <c r="B379" s="119"/>
      <c r="C379" s="119"/>
      <c r="D379" s="119"/>
      <c r="G379" s="68"/>
      <c r="H379" s="119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</row>
    <row r="380" spans="2:22" s="75" customFormat="1" x14ac:dyDescent="0.35">
      <c r="B380" s="119"/>
      <c r="C380" s="119"/>
      <c r="D380" s="119"/>
      <c r="G380" s="68"/>
      <c r="H380" s="119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</row>
    <row r="381" spans="2:22" s="75" customFormat="1" x14ac:dyDescent="0.35">
      <c r="B381" s="119"/>
      <c r="C381" s="119"/>
      <c r="D381" s="119"/>
      <c r="G381" s="68"/>
      <c r="H381" s="119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</row>
    <row r="382" spans="2:22" s="75" customFormat="1" x14ac:dyDescent="0.35">
      <c r="B382" s="119"/>
      <c r="C382" s="119"/>
      <c r="D382" s="119"/>
      <c r="G382" s="68"/>
      <c r="H382" s="119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</row>
    <row r="383" spans="2:22" s="75" customFormat="1" x14ac:dyDescent="0.35">
      <c r="B383" s="119"/>
      <c r="C383" s="119"/>
      <c r="D383" s="119"/>
      <c r="G383" s="68"/>
      <c r="H383" s="119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</row>
    <row r="384" spans="2:22" s="75" customFormat="1" x14ac:dyDescent="0.35">
      <c r="B384" s="119"/>
      <c r="C384" s="119"/>
      <c r="D384" s="119"/>
      <c r="G384" s="68"/>
      <c r="H384" s="119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</row>
    <row r="385" spans="2:22" s="75" customFormat="1" x14ac:dyDescent="0.35">
      <c r="B385" s="119"/>
      <c r="C385" s="119"/>
      <c r="D385" s="119"/>
      <c r="G385" s="68"/>
      <c r="H385" s="119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</row>
    <row r="386" spans="2:22" s="75" customFormat="1" x14ac:dyDescent="0.35">
      <c r="B386" s="119"/>
      <c r="C386" s="119"/>
      <c r="D386" s="119"/>
      <c r="G386" s="68"/>
      <c r="H386" s="119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</row>
    <row r="387" spans="2:22" s="75" customFormat="1" x14ac:dyDescent="0.35">
      <c r="B387" s="119"/>
      <c r="C387" s="119"/>
      <c r="D387" s="119"/>
      <c r="G387" s="68"/>
      <c r="H387" s="119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</row>
    <row r="388" spans="2:22" s="75" customFormat="1" x14ac:dyDescent="0.35">
      <c r="B388" s="119"/>
      <c r="C388" s="119"/>
      <c r="D388" s="119"/>
      <c r="G388" s="68"/>
      <c r="H388" s="119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</row>
    <row r="389" spans="2:22" s="75" customFormat="1" x14ac:dyDescent="0.35">
      <c r="B389" s="119"/>
      <c r="C389" s="119"/>
      <c r="D389" s="119"/>
      <c r="G389" s="68"/>
      <c r="H389" s="119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</row>
    <row r="390" spans="2:22" s="75" customFormat="1" x14ac:dyDescent="0.35">
      <c r="B390" s="119"/>
      <c r="C390" s="119"/>
      <c r="D390" s="119"/>
      <c r="G390" s="68"/>
      <c r="H390" s="119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</row>
    <row r="391" spans="2:22" s="75" customFormat="1" x14ac:dyDescent="0.35">
      <c r="B391" s="119"/>
      <c r="C391" s="119"/>
      <c r="D391" s="119"/>
      <c r="G391" s="68"/>
      <c r="H391" s="119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</row>
    <row r="392" spans="2:22" s="75" customFormat="1" x14ac:dyDescent="0.35">
      <c r="B392" s="119"/>
      <c r="C392" s="119"/>
      <c r="D392" s="119"/>
      <c r="G392" s="68"/>
      <c r="H392" s="119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</row>
    <row r="393" spans="2:22" s="75" customFormat="1" x14ac:dyDescent="0.35">
      <c r="B393" s="119"/>
      <c r="C393" s="119"/>
      <c r="D393" s="119"/>
      <c r="G393" s="68"/>
      <c r="H393" s="119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</row>
    <row r="394" spans="2:22" s="75" customFormat="1" x14ac:dyDescent="0.35">
      <c r="B394" s="119"/>
      <c r="C394" s="119"/>
      <c r="D394" s="119"/>
      <c r="G394" s="68"/>
      <c r="H394" s="119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</row>
    <row r="395" spans="2:22" s="75" customFormat="1" x14ac:dyDescent="0.35">
      <c r="B395" s="119"/>
      <c r="C395" s="119"/>
      <c r="D395" s="119"/>
      <c r="G395" s="68"/>
      <c r="H395" s="119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</row>
    <row r="396" spans="2:22" s="75" customFormat="1" x14ac:dyDescent="0.35">
      <c r="B396" s="119"/>
      <c r="C396" s="119"/>
      <c r="D396" s="119"/>
      <c r="G396" s="68"/>
      <c r="H396" s="119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</row>
    <row r="397" spans="2:22" s="75" customFormat="1" x14ac:dyDescent="0.35">
      <c r="B397" s="119"/>
      <c r="C397" s="119"/>
      <c r="D397" s="119"/>
      <c r="G397" s="68"/>
      <c r="H397" s="119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</row>
    <row r="398" spans="2:22" s="75" customFormat="1" x14ac:dyDescent="0.35">
      <c r="B398" s="119"/>
      <c r="C398" s="119"/>
      <c r="D398" s="119"/>
      <c r="G398" s="68"/>
      <c r="H398" s="119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</row>
    <row r="399" spans="2:22" s="75" customFormat="1" x14ac:dyDescent="0.35">
      <c r="B399" s="119"/>
      <c r="C399" s="119"/>
      <c r="D399" s="119"/>
      <c r="G399" s="68"/>
      <c r="H399" s="119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</row>
    <row r="400" spans="2:22" s="75" customFormat="1" x14ac:dyDescent="0.35">
      <c r="B400" s="119"/>
      <c r="C400" s="119"/>
      <c r="D400" s="119"/>
      <c r="G400" s="68"/>
      <c r="H400" s="119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</row>
    <row r="401" spans="2:22" s="75" customFormat="1" x14ac:dyDescent="0.35">
      <c r="B401" s="119"/>
      <c r="C401" s="119"/>
      <c r="D401" s="119"/>
      <c r="G401" s="68"/>
      <c r="H401" s="119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</row>
    <row r="402" spans="2:22" s="75" customFormat="1" x14ac:dyDescent="0.35">
      <c r="B402" s="119"/>
      <c r="C402" s="119"/>
      <c r="D402" s="119"/>
      <c r="G402" s="68"/>
      <c r="H402" s="119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</row>
    <row r="403" spans="2:22" s="75" customFormat="1" x14ac:dyDescent="0.35">
      <c r="B403" s="119"/>
      <c r="C403" s="119"/>
      <c r="D403" s="119"/>
      <c r="G403" s="68"/>
      <c r="H403" s="119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</row>
    <row r="404" spans="2:22" s="75" customFormat="1" x14ac:dyDescent="0.35">
      <c r="B404" s="119"/>
      <c r="C404" s="119"/>
      <c r="D404" s="119"/>
      <c r="G404" s="68"/>
      <c r="H404" s="119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</row>
    <row r="405" spans="2:22" s="75" customFormat="1" x14ac:dyDescent="0.35">
      <c r="B405" s="119"/>
      <c r="C405" s="119"/>
      <c r="D405" s="119"/>
      <c r="G405" s="68"/>
      <c r="H405" s="119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</row>
    <row r="406" spans="2:22" s="75" customFormat="1" x14ac:dyDescent="0.35">
      <c r="B406" s="119"/>
      <c r="C406" s="119"/>
      <c r="D406" s="119"/>
      <c r="G406" s="68"/>
      <c r="H406" s="119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</row>
    <row r="407" spans="2:22" s="75" customFormat="1" x14ac:dyDescent="0.35">
      <c r="B407" s="119"/>
      <c r="C407" s="119"/>
      <c r="D407" s="119"/>
      <c r="G407" s="68"/>
      <c r="H407" s="119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</row>
    <row r="408" spans="2:22" s="75" customFormat="1" x14ac:dyDescent="0.35">
      <c r="B408" s="119"/>
      <c r="C408" s="119"/>
      <c r="D408" s="119"/>
      <c r="G408" s="68"/>
      <c r="H408" s="119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</row>
    <row r="409" spans="2:22" s="75" customFormat="1" x14ac:dyDescent="0.35">
      <c r="B409" s="119"/>
      <c r="C409" s="119"/>
      <c r="D409" s="119"/>
      <c r="G409" s="68"/>
      <c r="H409" s="119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</row>
    <row r="410" spans="2:22" s="75" customFormat="1" x14ac:dyDescent="0.35">
      <c r="B410" s="119"/>
      <c r="C410" s="119"/>
      <c r="D410" s="119"/>
      <c r="G410" s="68"/>
      <c r="H410" s="119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</row>
    <row r="411" spans="2:22" s="75" customFormat="1" x14ac:dyDescent="0.35">
      <c r="B411" s="119"/>
      <c r="C411" s="119"/>
      <c r="D411" s="119"/>
      <c r="G411" s="68"/>
      <c r="H411" s="119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</row>
    <row r="412" spans="2:22" s="75" customFormat="1" x14ac:dyDescent="0.35">
      <c r="B412" s="119"/>
      <c r="C412" s="119"/>
      <c r="D412" s="119"/>
      <c r="G412" s="68"/>
      <c r="H412" s="119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</row>
    <row r="413" spans="2:22" s="75" customFormat="1" x14ac:dyDescent="0.35">
      <c r="B413" s="119"/>
      <c r="C413" s="119"/>
      <c r="D413" s="119"/>
      <c r="G413" s="68"/>
      <c r="H413" s="119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</row>
    <row r="414" spans="2:22" s="75" customFormat="1" x14ac:dyDescent="0.35">
      <c r="B414" s="119"/>
      <c r="C414" s="119"/>
      <c r="D414" s="119"/>
      <c r="G414" s="68"/>
      <c r="H414" s="119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</row>
    <row r="415" spans="2:22" s="75" customFormat="1" x14ac:dyDescent="0.35">
      <c r="B415" s="119"/>
      <c r="C415" s="119"/>
      <c r="D415" s="119"/>
      <c r="G415" s="68"/>
      <c r="H415" s="119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</row>
    <row r="416" spans="2:22" s="75" customFormat="1" x14ac:dyDescent="0.35">
      <c r="B416" s="119"/>
      <c r="C416" s="119"/>
      <c r="D416" s="119"/>
      <c r="G416" s="68"/>
      <c r="H416" s="119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</row>
    <row r="417" spans="2:22" s="75" customFormat="1" x14ac:dyDescent="0.35">
      <c r="B417" s="119"/>
      <c r="C417" s="119"/>
      <c r="D417" s="119"/>
      <c r="G417" s="68"/>
      <c r="H417" s="119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</row>
    <row r="418" spans="2:22" s="75" customFormat="1" x14ac:dyDescent="0.35">
      <c r="B418" s="119"/>
      <c r="C418" s="119"/>
      <c r="D418" s="119"/>
      <c r="G418" s="68"/>
      <c r="H418" s="119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</row>
    <row r="419" spans="2:22" s="75" customFormat="1" x14ac:dyDescent="0.35">
      <c r="B419" s="119"/>
      <c r="C419" s="119"/>
      <c r="D419" s="119"/>
      <c r="G419" s="68"/>
      <c r="H419" s="119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</row>
    <row r="420" spans="2:22" s="75" customFormat="1" x14ac:dyDescent="0.35">
      <c r="B420" s="119"/>
      <c r="C420" s="119"/>
      <c r="D420" s="119"/>
      <c r="G420" s="68"/>
      <c r="H420" s="119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</row>
    <row r="421" spans="2:22" s="75" customFormat="1" x14ac:dyDescent="0.35">
      <c r="B421" s="119"/>
      <c r="C421" s="119"/>
      <c r="D421" s="119"/>
      <c r="G421" s="68"/>
      <c r="H421" s="119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</row>
    <row r="422" spans="2:22" s="75" customFormat="1" x14ac:dyDescent="0.35">
      <c r="B422" s="119"/>
      <c r="C422" s="119"/>
      <c r="D422" s="119"/>
      <c r="G422" s="68"/>
      <c r="H422" s="119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</row>
    <row r="423" spans="2:22" s="75" customFormat="1" x14ac:dyDescent="0.35">
      <c r="B423" s="119"/>
      <c r="C423" s="119"/>
      <c r="D423" s="119"/>
      <c r="G423" s="68"/>
      <c r="H423" s="119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</row>
    <row r="424" spans="2:22" s="75" customFormat="1" x14ac:dyDescent="0.35">
      <c r="B424" s="119"/>
      <c r="C424" s="119"/>
      <c r="D424" s="119"/>
      <c r="G424" s="68"/>
      <c r="H424" s="119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</row>
    <row r="425" spans="2:22" s="75" customFormat="1" x14ac:dyDescent="0.35">
      <c r="B425" s="119"/>
      <c r="C425" s="119"/>
      <c r="D425" s="119"/>
      <c r="G425" s="68"/>
      <c r="H425" s="119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</row>
    <row r="426" spans="2:22" s="75" customFormat="1" x14ac:dyDescent="0.35">
      <c r="B426" s="119"/>
      <c r="C426" s="119"/>
      <c r="D426" s="119"/>
      <c r="G426" s="68"/>
      <c r="H426" s="119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</row>
    <row r="427" spans="2:22" s="75" customFormat="1" x14ac:dyDescent="0.35">
      <c r="B427" s="119"/>
      <c r="C427" s="119"/>
      <c r="D427" s="119"/>
      <c r="G427" s="68"/>
      <c r="H427" s="119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</row>
    <row r="428" spans="2:22" s="75" customFormat="1" x14ac:dyDescent="0.35">
      <c r="B428" s="119"/>
      <c r="C428" s="119"/>
      <c r="D428" s="119"/>
      <c r="G428" s="68"/>
      <c r="H428" s="119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</row>
    <row r="429" spans="2:22" s="75" customFormat="1" x14ac:dyDescent="0.35">
      <c r="B429" s="119"/>
      <c r="C429" s="119"/>
      <c r="D429" s="119"/>
      <c r="G429" s="68"/>
      <c r="H429" s="119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</row>
    <row r="430" spans="2:22" s="75" customFormat="1" x14ac:dyDescent="0.35">
      <c r="B430" s="119"/>
      <c r="C430" s="119"/>
      <c r="D430" s="119"/>
      <c r="G430" s="68"/>
      <c r="H430" s="119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</row>
    <row r="431" spans="2:22" s="75" customFormat="1" x14ac:dyDescent="0.35">
      <c r="B431" s="119"/>
      <c r="C431" s="119"/>
      <c r="D431" s="119"/>
      <c r="G431" s="68"/>
      <c r="H431" s="119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</row>
    <row r="432" spans="2:22" s="75" customFormat="1" x14ac:dyDescent="0.35">
      <c r="B432" s="119"/>
      <c r="C432" s="119"/>
      <c r="D432" s="119"/>
      <c r="G432" s="68"/>
      <c r="H432" s="119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</row>
    <row r="433" spans="2:22" s="75" customFormat="1" x14ac:dyDescent="0.35">
      <c r="B433" s="119"/>
      <c r="C433" s="119"/>
      <c r="D433" s="119"/>
      <c r="G433" s="68"/>
      <c r="H433" s="119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</row>
    <row r="434" spans="2:22" s="75" customFormat="1" x14ac:dyDescent="0.35">
      <c r="B434" s="119"/>
      <c r="C434" s="119"/>
      <c r="D434" s="119"/>
      <c r="G434" s="68"/>
      <c r="H434" s="119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</row>
    <row r="435" spans="2:22" s="75" customFormat="1" x14ac:dyDescent="0.35">
      <c r="B435" s="119"/>
      <c r="C435" s="119"/>
      <c r="D435" s="119"/>
      <c r="G435" s="68"/>
      <c r="H435" s="119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</row>
    <row r="436" spans="2:22" s="75" customFormat="1" x14ac:dyDescent="0.35">
      <c r="B436" s="119"/>
      <c r="C436" s="119"/>
      <c r="D436" s="119"/>
      <c r="G436" s="68"/>
      <c r="H436" s="119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</row>
    <row r="437" spans="2:22" s="75" customFormat="1" x14ac:dyDescent="0.35">
      <c r="B437" s="119"/>
      <c r="C437" s="119"/>
      <c r="D437" s="119"/>
      <c r="G437" s="68"/>
      <c r="H437" s="119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</row>
    <row r="438" spans="2:22" s="75" customFormat="1" x14ac:dyDescent="0.35">
      <c r="B438" s="119"/>
      <c r="C438" s="119"/>
      <c r="D438" s="119"/>
      <c r="G438" s="68"/>
      <c r="H438" s="119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</row>
    <row r="439" spans="2:22" s="75" customFormat="1" x14ac:dyDescent="0.35">
      <c r="B439" s="119"/>
      <c r="C439" s="119"/>
      <c r="D439" s="119"/>
      <c r="G439" s="68"/>
      <c r="H439" s="119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</row>
    <row r="440" spans="2:22" s="75" customFormat="1" x14ac:dyDescent="0.35">
      <c r="B440" s="119"/>
      <c r="C440" s="119"/>
      <c r="D440" s="119"/>
      <c r="G440" s="68"/>
      <c r="H440" s="119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</row>
    <row r="441" spans="2:22" s="75" customFormat="1" x14ac:dyDescent="0.35">
      <c r="B441" s="119"/>
      <c r="C441" s="119"/>
      <c r="D441" s="119"/>
      <c r="G441" s="68"/>
      <c r="H441" s="119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</row>
    <row r="442" spans="2:22" s="75" customFormat="1" x14ac:dyDescent="0.35">
      <c r="B442" s="119"/>
      <c r="C442" s="119"/>
      <c r="D442" s="119"/>
      <c r="G442" s="68"/>
      <c r="H442" s="119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</row>
    <row r="443" spans="2:22" s="75" customFormat="1" x14ac:dyDescent="0.35">
      <c r="B443" s="119"/>
      <c r="C443" s="119"/>
      <c r="D443" s="119"/>
      <c r="G443" s="68"/>
      <c r="H443" s="119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</row>
    <row r="444" spans="2:22" s="75" customFormat="1" x14ac:dyDescent="0.35">
      <c r="B444" s="119"/>
      <c r="C444" s="119"/>
      <c r="D444" s="119"/>
      <c r="G444" s="68"/>
      <c r="H444" s="119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</row>
    <row r="445" spans="2:22" s="75" customFormat="1" x14ac:dyDescent="0.35">
      <c r="B445" s="119"/>
      <c r="C445" s="119"/>
      <c r="D445" s="119"/>
      <c r="G445" s="68"/>
      <c r="H445" s="119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</row>
    <row r="446" spans="2:22" s="75" customFormat="1" x14ac:dyDescent="0.35">
      <c r="B446" s="119"/>
      <c r="C446" s="119"/>
      <c r="D446" s="119"/>
      <c r="G446" s="68"/>
      <c r="H446" s="119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</row>
    <row r="447" spans="2:22" s="75" customFormat="1" x14ac:dyDescent="0.35">
      <c r="B447" s="119"/>
      <c r="C447" s="119"/>
      <c r="D447" s="119"/>
      <c r="G447" s="68"/>
      <c r="H447" s="119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</row>
    <row r="448" spans="2:22" s="75" customFormat="1" x14ac:dyDescent="0.35">
      <c r="B448" s="119"/>
      <c r="C448" s="119"/>
      <c r="D448" s="119"/>
      <c r="G448" s="68"/>
      <c r="H448" s="119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</row>
    <row r="449" spans="2:22" s="75" customFormat="1" x14ac:dyDescent="0.35">
      <c r="B449" s="119"/>
      <c r="C449" s="119"/>
      <c r="D449" s="119"/>
      <c r="G449" s="68"/>
      <c r="H449" s="119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</row>
    <row r="450" spans="2:22" s="75" customFormat="1" x14ac:dyDescent="0.35">
      <c r="B450" s="119"/>
      <c r="C450" s="119"/>
      <c r="D450" s="119"/>
      <c r="G450" s="68"/>
      <c r="H450" s="119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</row>
    <row r="451" spans="2:22" s="75" customFormat="1" x14ac:dyDescent="0.35">
      <c r="B451" s="119"/>
      <c r="C451" s="119"/>
      <c r="D451" s="119"/>
      <c r="G451" s="68"/>
      <c r="H451" s="119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</row>
    <row r="452" spans="2:22" s="75" customFormat="1" x14ac:dyDescent="0.35">
      <c r="B452" s="119"/>
      <c r="C452" s="119"/>
      <c r="D452" s="119"/>
      <c r="G452" s="68"/>
      <c r="H452" s="119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</row>
    <row r="453" spans="2:22" s="75" customFormat="1" x14ac:dyDescent="0.35">
      <c r="B453" s="119"/>
      <c r="C453" s="119"/>
      <c r="D453" s="119"/>
      <c r="G453" s="68"/>
      <c r="H453" s="119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</row>
    <row r="454" spans="2:22" s="75" customFormat="1" x14ac:dyDescent="0.35">
      <c r="B454" s="119"/>
      <c r="C454" s="119"/>
      <c r="D454" s="119"/>
      <c r="G454" s="68"/>
      <c r="H454" s="119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</row>
    <row r="455" spans="2:22" s="75" customFormat="1" x14ac:dyDescent="0.35">
      <c r="B455" s="119"/>
      <c r="C455" s="119"/>
      <c r="D455" s="119"/>
      <c r="G455" s="68"/>
      <c r="H455" s="119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</row>
    <row r="456" spans="2:22" s="75" customFormat="1" x14ac:dyDescent="0.35">
      <c r="G456" s="68"/>
      <c r="H456" s="119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</row>
    <row r="457" spans="2:22" s="75" customFormat="1" x14ac:dyDescent="0.35">
      <c r="G457" s="68"/>
      <c r="H457" s="119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</row>
    <row r="458" spans="2:22" s="75" customFormat="1" x14ac:dyDescent="0.35">
      <c r="G458" s="68"/>
      <c r="H458" s="119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</row>
    <row r="459" spans="2:22" s="75" customFormat="1" x14ac:dyDescent="0.35">
      <c r="G459" s="68"/>
      <c r="H459" s="119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</row>
    <row r="460" spans="2:22" s="75" customFormat="1" x14ac:dyDescent="0.35">
      <c r="G460" s="68"/>
      <c r="H460" s="119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</row>
    <row r="461" spans="2:22" s="75" customFormat="1" x14ac:dyDescent="0.35">
      <c r="G461" s="68"/>
      <c r="H461" s="119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</row>
    <row r="462" spans="2:22" s="75" customFormat="1" x14ac:dyDescent="0.35">
      <c r="G462" s="68"/>
      <c r="H462" s="119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</row>
    <row r="463" spans="2:22" s="75" customFormat="1" x14ac:dyDescent="0.35">
      <c r="G463" s="68"/>
      <c r="H463" s="119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</row>
    <row r="464" spans="2:22" s="75" customFormat="1" x14ac:dyDescent="0.35">
      <c r="G464" s="68"/>
      <c r="H464" s="119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</row>
    <row r="465" spans="7:22" s="75" customFormat="1" x14ac:dyDescent="0.35">
      <c r="G465" s="68"/>
      <c r="H465" s="119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</row>
    <row r="466" spans="7:22" s="75" customFormat="1" x14ac:dyDescent="0.35">
      <c r="G466" s="68"/>
      <c r="H466" s="119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</row>
    <row r="467" spans="7:22" s="75" customFormat="1" x14ac:dyDescent="0.35">
      <c r="G467" s="68"/>
      <c r="H467" s="119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</row>
    <row r="468" spans="7:22" s="75" customFormat="1" x14ac:dyDescent="0.35">
      <c r="G468" s="68"/>
      <c r="H468" s="119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</row>
    <row r="469" spans="7:22" s="75" customFormat="1" x14ac:dyDescent="0.35">
      <c r="G469" s="68"/>
      <c r="H469" s="119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</row>
    <row r="470" spans="7:22" s="75" customFormat="1" x14ac:dyDescent="0.35">
      <c r="G470" s="68"/>
      <c r="H470" s="119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</row>
    <row r="471" spans="7:22" s="75" customFormat="1" x14ac:dyDescent="0.35">
      <c r="G471" s="68"/>
      <c r="H471" s="119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</row>
    <row r="472" spans="7:22" s="75" customFormat="1" x14ac:dyDescent="0.35">
      <c r="G472" s="68"/>
      <c r="H472" s="119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</row>
    <row r="473" spans="7:22" s="75" customFormat="1" x14ac:dyDescent="0.35">
      <c r="G473" s="68"/>
      <c r="H473" s="119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</row>
    <row r="474" spans="7:22" s="75" customFormat="1" x14ac:dyDescent="0.35">
      <c r="G474" s="68"/>
      <c r="H474" s="119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</row>
    <row r="475" spans="7:22" s="75" customFormat="1" x14ac:dyDescent="0.35">
      <c r="G475" s="68"/>
      <c r="H475" s="119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</row>
    <row r="476" spans="7:22" s="75" customFormat="1" x14ac:dyDescent="0.35">
      <c r="G476" s="68"/>
      <c r="H476" s="119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</row>
    <row r="477" spans="7:22" s="75" customFormat="1" x14ac:dyDescent="0.35">
      <c r="G477" s="68"/>
      <c r="H477" s="119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</row>
    <row r="478" spans="7:22" s="75" customFormat="1" x14ac:dyDescent="0.35">
      <c r="G478" s="68"/>
      <c r="H478" s="119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</row>
    <row r="479" spans="7:22" s="75" customFormat="1" x14ac:dyDescent="0.35">
      <c r="G479" s="68"/>
      <c r="H479" s="119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</row>
    <row r="480" spans="7:22" s="75" customFormat="1" x14ac:dyDescent="0.35">
      <c r="G480" s="68"/>
      <c r="H480" s="119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</row>
    <row r="481" spans="7:22" s="75" customFormat="1" x14ac:dyDescent="0.35">
      <c r="G481" s="68"/>
      <c r="H481" s="119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</row>
    <row r="482" spans="7:22" s="75" customFormat="1" x14ac:dyDescent="0.35">
      <c r="G482" s="68"/>
      <c r="H482" s="119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</row>
    <row r="483" spans="7:22" s="75" customFormat="1" x14ac:dyDescent="0.35">
      <c r="G483" s="68"/>
      <c r="H483" s="119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</row>
    <row r="484" spans="7:22" s="75" customFormat="1" x14ac:dyDescent="0.35">
      <c r="G484" s="68"/>
      <c r="H484" s="119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</row>
    <row r="485" spans="7:22" s="75" customFormat="1" x14ac:dyDescent="0.35">
      <c r="G485" s="68"/>
      <c r="H485" s="119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</row>
    <row r="486" spans="7:22" s="75" customFormat="1" x14ac:dyDescent="0.35">
      <c r="G486" s="68"/>
      <c r="H486" s="119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</row>
    <row r="487" spans="7:22" s="75" customFormat="1" x14ac:dyDescent="0.35">
      <c r="G487" s="68"/>
      <c r="H487" s="119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</row>
    <row r="488" spans="7:22" s="75" customFormat="1" x14ac:dyDescent="0.35">
      <c r="G488" s="68"/>
      <c r="H488" s="119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</row>
    <row r="489" spans="7:22" s="75" customFormat="1" x14ac:dyDescent="0.35">
      <c r="G489" s="68"/>
      <c r="H489" s="119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</row>
    <row r="490" spans="7:22" s="75" customFormat="1" x14ac:dyDescent="0.35">
      <c r="G490" s="68"/>
      <c r="H490" s="119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</row>
    <row r="491" spans="7:22" s="75" customFormat="1" x14ac:dyDescent="0.35">
      <c r="G491" s="68"/>
      <c r="H491" s="119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</row>
    <row r="492" spans="7:22" s="75" customFormat="1" x14ac:dyDescent="0.35">
      <c r="G492" s="68"/>
      <c r="H492" s="119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</row>
    <row r="493" spans="7:22" s="75" customFormat="1" x14ac:dyDescent="0.35">
      <c r="G493" s="68"/>
      <c r="H493" s="119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</row>
    <row r="494" spans="7:22" s="75" customFormat="1" x14ac:dyDescent="0.35">
      <c r="G494" s="68"/>
      <c r="H494" s="119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</row>
    <row r="495" spans="7:22" s="75" customFormat="1" x14ac:dyDescent="0.35">
      <c r="G495" s="68"/>
      <c r="H495" s="119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</row>
    <row r="496" spans="7:22" s="75" customFormat="1" x14ac:dyDescent="0.35">
      <c r="G496" s="68"/>
      <c r="H496" s="119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</row>
    <row r="497" spans="7:22" s="75" customFormat="1" x14ac:dyDescent="0.35">
      <c r="G497" s="68"/>
      <c r="H497" s="119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</row>
    <row r="498" spans="7:22" s="75" customFormat="1" x14ac:dyDescent="0.35">
      <c r="G498" s="68"/>
      <c r="H498" s="119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</row>
    <row r="499" spans="7:22" s="75" customFormat="1" x14ac:dyDescent="0.35">
      <c r="G499" s="68"/>
      <c r="H499" s="119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</row>
    <row r="500" spans="7:22" s="75" customFormat="1" x14ac:dyDescent="0.35">
      <c r="G500" s="68"/>
      <c r="H500" s="119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</row>
    <row r="501" spans="7:22" s="75" customFormat="1" x14ac:dyDescent="0.35">
      <c r="G501" s="68"/>
      <c r="H501" s="119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</row>
    <row r="502" spans="7:22" s="75" customFormat="1" x14ac:dyDescent="0.35">
      <c r="G502" s="68"/>
      <c r="H502" s="119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</row>
    <row r="503" spans="7:22" s="75" customFormat="1" x14ac:dyDescent="0.35">
      <c r="G503" s="68"/>
      <c r="H503" s="119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</row>
    <row r="504" spans="7:22" s="75" customFormat="1" x14ac:dyDescent="0.35">
      <c r="G504" s="68"/>
      <c r="H504" s="119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</row>
    <row r="505" spans="7:22" s="75" customFormat="1" x14ac:dyDescent="0.35">
      <c r="G505" s="68"/>
      <c r="H505" s="119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</row>
    <row r="506" spans="7:22" s="75" customFormat="1" x14ac:dyDescent="0.35">
      <c r="G506" s="68"/>
      <c r="H506" s="119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</row>
    <row r="507" spans="7:22" s="75" customFormat="1" x14ac:dyDescent="0.35">
      <c r="G507" s="68"/>
      <c r="H507" s="119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</row>
    <row r="508" spans="7:22" s="75" customFormat="1" x14ac:dyDescent="0.35">
      <c r="G508" s="68"/>
      <c r="H508" s="119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</row>
    <row r="509" spans="7:22" s="75" customFormat="1" x14ac:dyDescent="0.35">
      <c r="G509" s="68"/>
      <c r="H509" s="119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</row>
    <row r="510" spans="7:22" s="75" customFormat="1" x14ac:dyDescent="0.35">
      <c r="G510" s="68"/>
      <c r="H510" s="119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</row>
    <row r="511" spans="7:22" s="75" customFormat="1" x14ac:dyDescent="0.35">
      <c r="G511" s="68"/>
      <c r="H511" s="119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</row>
    <row r="512" spans="7:22" s="75" customFormat="1" x14ac:dyDescent="0.35">
      <c r="G512" s="68"/>
      <c r="H512" s="119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</row>
    <row r="513" spans="7:22" s="75" customFormat="1" x14ac:dyDescent="0.35">
      <c r="G513" s="68"/>
      <c r="H513" s="119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</row>
    <row r="514" spans="7:22" s="75" customFormat="1" x14ac:dyDescent="0.35">
      <c r="G514" s="68"/>
      <c r="H514" s="119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</row>
    <row r="515" spans="7:22" s="75" customFormat="1" x14ac:dyDescent="0.35">
      <c r="G515" s="68"/>
      <c r="H515" s="119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</row>
    <row r="516" spans="7:22" s="75" customFormat="1" x14ac:dyDescent="0.35">
      <c r="G516" s="68"/>
      <c r="H516" s="119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</row>
    <row r="517" spans="7:22" s="75" customFormat="1" x14ac:dyDescent="0.35">
      <c r="G517" s="68"/>
      <c r="H517" s="119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</row>
    <row r="518" spans="7:22" s="75" customFormat="1" x14ac:dyDescent="0.35">
      <c r="G518" s="68"/>
      <c r="H518" s="119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</row>
    <row r="519" spans="7:22" s="75" customFormat="1" x14ac:dyDescent="0.35">
      <c r="G519" s="68"/>
      <c r="H519" s="119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</row>
    <row r="520" spans="7:22" s="75" customFormat="1" x14ac:dyDescent="0.35">
      <c r="G520" s="68"/>
      <c r="H520" s="119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</row>
    <row r="521" spans="7:22" s="75" customFormat="1" x14ac:dyDescent="0.35">
      <c r="G521" s="68"/>
      <c r="H521" s="119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</row>
    <row r="522" spans="7:22" s="75" customFormat="1" x14ac:dyDescent="0.35">
      <c r="G522" s="68"/>
      <c r="H522" s="119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</row>
    <row r="523" spans="7:22" s="75" customFormat="1" x14ac:dyDescent="0.35">
      <c r="G523" s="68"/>
      <c r="H523" s="119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</row>
    <row r="524" spans="7:22" s="75" customFormat="1" x14ac:dyDescent="0.35">
      <c r="G524" s="68"/>
      <c r="H524" s="119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</row>
    <row r="525" spans="7:22" s="75" customFormat="1" x14ac:dyDescent="0.35">
      <c r="G525" s="68"/>
      <c r="H525" s="119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</row>
    <row r="526" spans="7:22" s="75" customFormat="1" x14ac:dyDescent="0.35">
      <c r="G526" s="68"/>
      <c r="H526" s="119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</row>
    <row r="527" spans="7:22" s="75" customFormat="1" x14ac:dyDescent="0.35">
      <c r="G527" s="68"/>
      <c r="H527" s="119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</row>
    <row r="528" spans="7:22" s="75" customFormat="1" x14ac:dyDescent="0.35">
      <c r="G528" s="68"/>
      <c r="H528" s="119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</row>
    <row r="529" spans="7:22" s="75" customFormat="1" x14ac:dyDescent="0.35">
      <c r="G529" s="68"/>
      <c r="H529" s="119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</row>
    <row r="530" spans="7:22" s="75" customFormat="1" x14ac:dyDescent="0.35">
      <c r="G530" s="68"/>
      <c r="H530" s="119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</row>
    <row r="531" spans="7:22" s="75" customFormat="1" x14ac:dyDescent="0.35">
      <c r="G531" s="68"/>
      <c r="H531" s="119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</row>
    <row r="532" spans="7:22" s="75" customFormat="1" x14ac:dyDescent="0.35">
      <c r="G532" s="68"/>
      <c r="H532" s="119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</row>
    <row r="533" spans="7:22" s="75" customFormat="1" x14ac:dyDescent="0.35">
      <c r="G533" s="68"/>
      <c r="H533" s="119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</row>
    <row r="534" spans="7:22" s="75" customFormat="1" x14ac:dyDescent="0.35">
      <c r="G534" s="68"/>
      <c r="H534" s="119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</row>
    <row r="535" spans="7:22" s="75" customFormat="1" x14ac:dyDescent="0.35">
      <c r="G535" s="68"/>
      <c r="H535" s="119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</row>
    <row r="536" spans="7:22" s="75" customFormat="1" x14ac:dyDescent="0.35">
      <c r="G536" s="68"/>
      <c r="H536" s="119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</row>
    <row r="537" spans="7:22" s="75" customFormat="1" x14ac:dyDescent="0.35">
      <c r="G537" s="68"/>
      <c r="H537" s="119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</row>
    <row r="538" spans="7:22" s="75" customFormat="1" x14ac:dyDescent="0.35">
      <c r="G538" s="68"/>
      <c r="H538" s="119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</row>
    <row r="539" spans="7:22" s="75" customFormat="1" x14ac:dyDescent="0.35">
      <c r="G539" s="68"/>
      <c r="H539" s="119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</row>
    <row r="540" spans="7:22" s="75" customFormat="1" x14ac:dyDescent="0.35">
      <c r="G540" s="68"/>
      <c r="H540" s="119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</row>
    <row r="541" spans="7:22" s="75" customFormat="1" x14ac:dyDescent="0.35">
      <c r="G541" s="68"/>
      <c r="H541" s="119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</row>
    <row r="542" spans="7:22" s="75" customFormat="1" x14ac:dyDescent="0.35">
      <c r="G542" s="68"/>
      <c r="H542" s="119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</row>
    <row r="543" spans="7:22" s="75" customFormat="1" x14ac:dyDescent="0.35">
      <c r="G543" s="68"/>
      <c r="H543" s="119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</row>
    <row r="544" spans="7:22" s="75" customFormat="1" x14ac:dyDescent="0.35">
      <c r="G544" s="68"/>
      <c r="H544" s="119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</row>
    <row r="545" spans="7:22" s="75" customFormat="1" x14ac:dyDescent="0.35">
      <c r="G545" s="68"/>
      <c r="H545" s="119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</row>
    <row r="546" spans="7:22" s="75" customFormat="1" x14ac:dyDescent="0.35">
      <c r="G546" s="68"/>
      <c r="H546" s="119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</row>
    <row r="547" spans="7:22" s="75" customFormat="1" x14ac:dyDescent="0.35">
      <c r="G547" s="68"/>
      <c r="H547" s="119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</row>
    <row r="548" spans="7:22" s="75" customFormat="1" x14ac:dyDescent="0.35">
      <c r="G548" s="68"/>
      <c r="H548" s="119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</row>
    <row r="549" spans="7:22" s="75" customFormat="1" x14ac:dyDescent="0.35">
      <c r="G549" s="68"/>
      <c r="H549" s="119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</row>
    <row r="550" spans="7:22" s="75" customFormat="1" x14ac:dyDescent="0.35">
      <c r="G550" s="68"/>
      <c r="H550" s="119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</row>
    <row r="551" spans="7:22" s="75" customFormat="1" x14ac:dyDescent="0.35">
      <c r="G551" s="68"/>
      <c r="H551" s="119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</row>
    <row r="552" spans="7:22" s="75" customFormat="1" x14ac:dyDescent="0.35">
      <c r="G552" s="68"/>
      <c r="H552" s="119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</row>
    <row r="553" spans="7:22" s="75" customFormat="1" x14ac:dyDescent="0.35">
      <c r="G553" s="68"/>
      <c r="H553" s="119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</row>
    <row r="554" spans="7:22" s="75" customFormat="1" x14ac:dyDescent="0.35">
      <c r="G554" s="68"/>
      <c r="H554" s="119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</row>
    <row r="555" spans="7:22" s="75" customFormat="1" x14ac:dyDescent="0.35">
      <c r="G555" s="68"/>
      <c r="H555" s="119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</row>
    <row r="556" spans="7:22" s="75" customFormat="1" x14ac:dyDescent="0.35">
      <c r="G556" s="68"/>
      <c r="H556" s="119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</row>
    <row r="557" spans="7:22" s="75" customFormat="1" x14ac:dyDescent="0.35">
      <c r="G557" s="68"/>
      <c r="H557" s="119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</row>
    <row r="558" spans="7:22" s="75" customFormat="1" x14ac:dyDescent="0.35">
      <c r="G558" s="68"/>
      <c r="H558" s="119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</row>
    <row r="559" spans="7:22" s="75" customFormat="1" x14ac:dyDescent="0.35">
      <c r="G559" s="68"/>
      <c r="H559" s="119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</row>
    <row r="560" spans="7:22" s="75" customFormat="1" x14ac:dyDescent="0.35">
      <c r="G560" s="68"/>
      <c r="H560" s="119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</row>
    <row r="561" spans="7:22" s="75" customFormat="1" x14ac:dyDescent="0.35">
      <c r="G561" s="68"/>
      <c r="H561" s="119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</row>
    <row r="562" spans="7:22" s="75" customFormat="1" x14ac:dyDescent="0.35">
      <c r="G562" s="68"/>
      <c r="H562" s="119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</row>
    <row r="563" spans="7:22" s="75" customFormat="1" x14ac:dyDescent="0.35">
      <c r="G563" s="68"/>
      <c r="H563" s="119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</row>
    <row r="564" spans="7:22" s="75" customFormat="1" x14ac:dyDescent="0.35">
      <c r="G564" s="68"/>
      <c r="H564" s="119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</row>
    <row r="565" spans="7:22" s="75" customFormat="1" x14ac:dyDescent="0.35">
      <c r="G565" s="68"/>
      <c r="H565" s="119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</row>
    <row r="566" spans="7:22" s="75" customFormat="1" x14ac:dyDescent="0.35">
      <c r="G566" s="68"/>
      <c r="H566" s="119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</row>
    <row r="567" spans="7:22" s="75" customFormat="1" x14ac:dyDescent="0.35">
      <c r="G567" s="68"/>
      <c r="H567" s="119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</row>
    <row r="568" spans="7:22" s="75" customFormat="1" x14ac:dyDescent="0.35">
      <c r="G568" s="68"/>
      <c r="H568" s="119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</row>
    <row r="569" spans="7:22" s="75" customFormat="1" x14ac:dyDescent="0.35">
      <c r="G569" s="68"/>
      <c r="H569" s="119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</row>
    <row r="570" spans="7:22" s="75" customFormat="1" x14ac:dyDescent="0.35">
      <c r="G570" s="68"/>
      <c r="H570" s="119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</row>
    <row r="571" spans="7:22" s="75" customFormat="1" x14ac:dyDescent="0.35">
      <c r="G571" s="68"/>
      <c r="H571" s="119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</row>
    <row r="572" spans="7:22" s="75" customFormat="1" x14ac:dyDescent="0.35">
      <c r="G572" s="68"/>
      <c r="H572" s="119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</row>
    <row r="573" spans="7:22" s="75" customFormat="1" x14ac:dyDescent="0.35">
      <c r="G573" s="68"/>
      <c r="H573" s="119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</row>
    <row r="574" spans="7:22" s="75" customFormat="1" x14ac:dyDescent="0.35">
      <c r="G574" s="68"/>
      <c r="H574" s="119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</row>
    <row r="575" spans="7:22" s="75" customFormat="1" x14ac:dyDescent="0.35">
      <c r="G575" s="68"/>
      <c r="H575" s="119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</row>
    <row r="576" spans="7:22" s="75" customFormat="1" x14ac:dyDescent="0.35">
      <c r="G576" s="68"/>
      <c r="H576" s="119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</row>
    <row r="577" spans="7:22" s="75" customFormat="1" x14ac:dyDescent="0.35">
      <c r="G577" s="68"/>
      <c r="H577" s="119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</row>
    <row r="578" spans="7:22" s="75" customFormat="1" x14ac:dyDescent="0.35">
      <c r="G578" s="68"/>
      <c r="H578" s="119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</row>
    <row r="579" spans="7:22" s="75" customFormat="1" x14ac:dyDescent="0.35">
      <c r="G579" s="68"/>
      <c r="H579" s="119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</row>
    <row r="580" spans="7:22" s="75" customFormat="1" x14ac:dyDescent="0.35">
      <c r="G580" s="68"/>
      <c r="H580" s="119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</row>
    <row r="581" spans="7:22" s="75" customFormat="1" x14ac:dyDescent="0.35">
      <c r="G581" s="68"/>
      <c r="H581" s="119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</row>
    <row r="582" spans="7:22" s="75" customFormat="1" x14ac:dyDescent="0.35">
      <c r="G582" s="68"/>
      <c r="H582" s="119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</row>
    <row r="583" spans="7:22" s="75" customFormat="1" x14ac:dyDescent="0.35">
      <c r="G583" s="68"/>
      <c r="H583" s="119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</row>
    <row r="584" spans="7:22" s="75" customFormat="1" x14ac:dyDescent="0.35">
      <c r="G584" s="68"/>
      <c r="H584" s="119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</row>
    <row r="585" spans="7:22" s="75" customFormat="1" x14ac:dyDescent="0.35">
      <c r="G585" s="68"/>
      <c r="H585" s="119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</row>
    <row r="586" spans="7:22" s="75" customFormat="1" x14ac:dyDescent="0.35">
      <c r="G586" s="68"/>
      <c r="H586" s="119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</row>
    <row r="587" spans="7:22" s="75" customFormat="1" x14ac:dyDescent="0.35">
      <c r="G587" s="68"/>
      <c r="H587" s="119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</row>
    <row r="588" spans="7:22" s="75" customFormat="1" x14ac:dyDescent="0.35">
      <c r="G588" s="68"/>
      <c r="H588" s="119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</row>
    <row r="589" spans="7:22" s="75" customFormat="1" x14ac:dyDescent="0.35">
      <c r="G589" s="68"/>
      <c r="H589" s="119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</row>
    <row r="590" spans="7:22" s="75" customFormat="1" x14ac:dyDescent="0.35">
      <c r="G590" s="68"/>
      <c r="H590" s="119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</row>
    <row r="591" spans="7:22" s="75" customFormat="1" x14ac:dyDescent="0.35">
      <c r="G591" s="68"/>
      <c r="H591" s="119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</row>
    <row r="592" spans="7:22" s="75" customFormat="1" x14ac:dyDescent="0.35">
      <c r="G592" s="68"/>
      <c r="H592" s="119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</row>
    <row r="593" spans="7:22" s="75" customFormat="1" x14ac:dyDescent="0.35">
      <c r="G593" s="68"/>
      <c r="H593" s="119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</row>
    <row r="594" spans="7:22" s="75" customFormat="1" x14ac:dyDescent="0.35">
      <c r="G594" s="68"/>
      <c r="H594" s="119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</row>
    <row r="595" spans="7:22" s="75" customFormat="1" x14ac:dyDescent="0.35">
      <c r="G595" s="68"/>
      <c r="H595" s="119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</row>
    <row r="596" spans="7:22" s="75" customFormat="1" x14ac:dyDescent="0.35">
      <c r="G596" s="68"/>
      <c r="H596" s="119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</row>
    <row r="597" spans="7:22" s="75" customFormat="1" x14ac:dyDescent="0.35">
      <c r="G597" s="68"/>
      <c r="H597" s="119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</row>
    <row r="598" spans="7:22" s="75" customFormat="1" x14ac:dyDescent="0.35">
      <c r="G598" s="68"/>
      <c r="H598" s="119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G115"/>
  <sheetViews>
    <sheetView showGridLines="0" tabSelected="1" topLeftCell="B1" zoomScaleNormal="100" workbookViewId="0">
      <selection activeCell="D90" sqref="D90"/>
    </sheetView>
  </sheetViews>
  <sheetFormatPr defaultColWidth="9.1796875" defaultRowHeight="12.5" x14ac:dyDescent="0.25"/>
  <cols>
    <col min="1" max="1" width="50.1796875" hidden="1" customWidth="1"/>
    <col min="2" max="2" width="56.1796875" style="28" customWidth="1"/>
    <col min="3" max="3" width="19.54296875" customWidth="1"/>
    <col min="4" max="4" width="22.81640625" style="36" customWidth="1"/>
    <col min="5" max="5" width="68.6328125" customWidth="1"/>
    <col min="6" max="6" width="13.81640625" bestFit="1" customWidth="1"/>
    <col min="7" max="7" width="10.1796875" bestFit="1" customWidth="1"/>
  </cols>
  <sheetData>
    <row r="1" spans="1:5" ht="13" x14ac:dyDescent="0.3">
      <c r="A1" s="3" t="s">
        <v>114</v>
      </c>
      <c r="B1" s="146" t="s">
        <v>206</v>
      </c>
      <c r="C1" s="146"/>
      <c r="D1" s="146"/>
      <c r="E1" s="146"/>
    </row>
    <row r="2" spans="1:5" s="28" customFormat="1" x14ac:dyDescent="0.25">
      <c r="A2" s="2"/>
      <c r="B2" s="2"/>
      <c r="C2" s="2"/>
      <c r="D2" s="36"/>
    </row>
    <row r="3" spans="1:5" x14ac:dyDescent="0.25">
      <c r="A3" s="19" t="s">
        <v>27</v>
      </c>
      <c r="B3" s="19" t="str">
        <f>VLOOKUP(A3,Listes!B:D,$E$7,FALSE)</f>
        <v>Nombre de membres du ménage</v>
      </c>
      <c r="C3" s="1" t="s">
        <v>203</v>
      </c>
      <c r="D3" s="50"/>
      <c r="E3" s="1"/>
    </row>
    <row r="4" spans="1:5" s="28" customFormat="1" x14ac:dyDescent="0.25">
      <c r="A4" s="19" t="s">
        <v>102</v>
      </c>
      <c r="B4" s="19" t="str">
        <f>VLOOKUP(A4,Listes!B:D,$E$7,FALSE)</f>
        <v>Fonction de l'employé</v>
      </c>
      <c r="C4" s="50"/>
      <c r="D4" s="40" t="e">
        <f>VLOOKUP(C4,Fonctions!B:C,2,FALSE)</f>
        <v>#N/A</v>
      </c>
      <c r="E4" s="1"/>
    </row>
    <row r="5" spans="1:5" s="28" customFormat="1" x14ac:dyDescent="0.25">
      <c r="A5" s="19" t="s">
        <v>109</v>
      </c>
      <c r="B5" s="19" t="str">
        <f>VLOOKUP(A5,Listes!B:D,$E$7,FALSE)</f>
        <v>Pays</v>
      </c>
      <c r="C5" s="113"/>
      <c r="D5" s="40"/>
      <c r="E5" s="1"/>
    </row>
    <row r="6" spans="1:5" x14ac:dyDescent="0.25">
      <c r="A6" s="19" t="s">
        <v>110</v>
      </c>
      <c r="B6" s="19" t="str">
        <f>VLOOKUP(A6,Listes!B:D,$E$7,FALSE)</f>
        <v>Monnaie</v>
      </c>
      <c r="C6" s="50"/>
      <c r="D6" s="40"/>
      <c r="E6" s="124"/>
    </row>
    <row r="7" spans="1:5" s="28" customFormat="1" ht="14.5" x14ac:dyDescent="0.35">
      <c r="A7" s="19" t="s">
        <v>112</v>
      </c>
      <c r="B7" s="19" t="str">
        <f>VLOOKUP(A7,Listes!B:D,$E$7,FALSE)</f>
        <v>Langue</v>
      </c>
      <c r="C7" s="122" t="s">
        <v>116</v>
      </c>
      <c r="D7" s="123" t="str">
        <f>VLOOKUP(C7,Listes!V:W,2,FALSE)</f>
        <v>Français</v>
      </c>
      <c r="E7" s="125">
        <f>HLOOKUP(C7,Listes!1:2,2,FALSE)+1</f>
        <v>3</v>
      </c>
    </row>
    <row r="8" spans="1:5" s="28" customFormat="1" x14ac:dyDescent="0.25">
      <c r="A8" s="13"/>
      <c r="B8" s="13"/>
      <c r="C8" s="14"/>
      <c r="D8" s="36"/>
    </row>
    <row r="9" spans="1:5" s="28" customFormat="1" x14ac:dyDescent="0.25">
      <c r="A9" s="13"/>
      <c r="B9" s="13"/>
      <c r="C9" s="14"/>
      <c r="D9" s="36"/>
    </row>
    <row r="10" spans="1:5" s="28" customFormat="1" x14ac:dyDescent="0.25">
      <c r="A10" s="13"/>
      <c r="B10" s="13"/>
      <c r="C10" s="14"/>
      <c r="D10" s="36"/>
    </row>
    <row r="11" spans="1:5" s="28" customFormat="1" x14ac:dyDescent="0.25">
      <c r="A11" s="13"/>
      <c r="B11" s="13"/>
      <c r="C11" s="14"/>
      <c r="D11" s="36"/>
    </row>
    <row r="12" spans="1:5" s="28" customFormat="1" x14ac:dyDescent="0.25">
      <c r="A12" s="13"/>
      <c r="B12" s="13"/>
      <c r="C12" s="14"/>
      <c r="D12" s="36"/>
    </row>
    <row r="13" spans="1:5" s="28" customFormat="1" x14ac:dyDescent="0.25">
      <c r="A13" s="13"/>
      <c r="B13" s="13"/>
      <c r="C13" s="14"/>
      <c r="D13" s="36"/>
    </row>
    <row r="14" spans="1:5" s="28" customFormat="1" x14ac:dyDescent="0.25">
      <c r="A14" s="13"/>
      <c r="B14" s="13"/>
      <c r="C14" s="14"/>
      <c r="D14" s="36"/>
    </row>
    <row r="15" spans="1:5" s="28" customFormat="1" x14ac:dyDescent="0.25">
      <c r="A15" s="13"/>
      <c r="B15" s="13"/>
      <c r="C15" s="14"/>
      <c r="D15" s="36"/>
    </row>
    <row r="16" spans="1:5" s="28" customFormat="1" x14ac:dyDescent="0.25">
      <c r="A16" s="13"/>
      <c r="B16" s="13"/>
      <c r="C16" s="14"/>
      <c r="D16" s="36"/>
    </row>
    <row r="17" spans="1:5" s="28" customFormat="1" x14ac:dyDescent="0.25">
      <c r="A17" s="13"/>
      <c r="B17" s="13"/>
      <c r="C17" s="14"/>
      <c r="D17" s="36"/>
    </row>
    <row r="18" spans="1:5" s="28" customFormat="1" x14ac:dyDescent="0.25">
      <c r="A18" s="13"/>
      <c r="B18" s="13"/>
      <c r="C18" s="14"/>
      <c r="D18" s="36"/>
    </row>
    <row r="19" spans="1:5" s="28" customFormat="1" x14ac:dyDescent="0.25">
      <c r="A19" s="13"/>
      <c r="B19" s="13"/>
      <c r="C19" s="14"/>
      <c r="D19" s="36"/>
    </row>
    <row r="20" spans="1:5" s="28" customFormat="1" x14ac:dyDescent="0.25">
      <c r="A20" s="13"/>
      <c r="B20" s="13"/>
      <c r="C20" s="14"/>
      <c r="D20" s="36"/>
    </row>
    <row r="21" spans="1:5" s="28" customFormat="1" x14ac:dyDescent="0.25">
      <c r="A21" s="13"/>
      <c r="B21" s="13"/>
      <c r="C21" s="14"/>
      <c r="D21" s="36"/>
    </row>
    <row r="22" spans="1:5" s="28" customFormat="1" x14ac:dyDescent="0.25">
      <c r="A22" s="13"/>
      <c r="B22" s="13"/>
      <c r="C22" s="14"/>
      <c r="D22" s="36"/>
    </row>
    <row r="23" spans="1:5" s="28" customFormat="1" x14ac:dyDescent="0.25">
      <c r="A23" s="13"/>
      <c r="B23" s="13"/>
      <c r="C23" s="14"/>
      <c r="D23" s="36"/>
    </row>
    <row r="24" spans="1:5" s="28" customFormat="1" x14ac:dyDescent="0.25">
      <c r="A24" s="13"/>
      <c r="B24" s="13"/>
      <c r="C24" s="14"/>
      <c r="D24" s="36"/>
    </row>
    <row r="25" spans="1:5" s="28" customFormat="1" x14ac:dyDescent="0.25">
      <c r="A25" s="13"/>
      <c r="B25" s="13"/>
      <c r="C25" s="14"/>
      <c r="D25" s="36"/>
    </row>
    <row r="26" spans="1:5" s="28" customFormat="1" x14ac:dyDescent="0.25">
      <c r="A26" s="13"/>
      <c r="B26" s="13"/>
      <c r="C26" s="14"/>
      <c r="D26" s="36"/>
    </row>
    <row r="27" spans="1:5" s="28" customFormat="1" x14ac:dyDescent="0.25">
      <c r="A27" s="13"/>
      <c r="B27" s="13"/>
      <c r="C27" s="14"/>
      <c r="D27" s="36"/>
    </row>
    <row r="28" spans="1:5" s="28" customFormat="1" x14ac:dyDescent="0.25">
      <c r="A28" s="13"/>
      <c r="B28" s="13"/>
      <c r="C28" s="14"/>
      <c r="D28" s="36"/>
    </row>
    <row r="29" spans="1:5" s="28" customFormat="1" x14ac:dyDescent="0.25">
      <c r="A29" s="13"/>
      <c r="B29" s="13"/>
      <c r="C29" s="14"/>
      <c r="D29" s="36"/>
    </row>
    <row r="30" spans="1:5" s="28" customFormat="1" x14ac:dyDescent="0.25">
      <c r="A30" s="13"/>
      <c r="B30" s="13"/>
      <c r="C30" s="14"/>
      <c r="D30" s="36"/>
    </row>
    <row r="31" spans="1:5" ht="13" x14ac:dyDescent="0.3">
      <c r="A31" s="3" t="s">
        <v>0</v>
      </c>
      <c r="B31" s="3" t="str">
        <f>VLOOKUP(A31,Listes!B:D,$E$7,FALSE)</f>
        <v>Facteur</v>
      </c>
      <c r="C31" s="3" t="s">
        <v>35</v>
      </c>
      <c r="D31" s="39" t="str">
        <f>"Monthly amount ("&amp; $C$6&amp;")"</f>
        <v>Monthly amount ()</v>
      </c>
      <c r="E31" s="6" t="s">
        <v>71</v>
      </c>
    </row>
    <row r="32" spans="1:5" x14ac:dyDescent="0.25">
      <c r="A32" s="15" t="s">
        <v>19</v>
      </c>
      <c r="B32" s="15" t="str">
        <f>VLOOKUP(A32,Listes!B:D,$E$7,FALSE)</f>
        <v>Dépenses alimentaires par personne</v>
      </c>
      <c r="C32" s="7"/>
      <c r="D32" s="95"/>
      <c r="E32" s="9"/>
    </row>
    <row r="33" spans="1:7" x14ac:dyDescent="0.25">
      <c r="A33" s="15" t="s">
        <v>26</v>
      </c>
      <c r="B33" s="15" t="str">
        <f>VLOOKUP(A33,Listes!B:D,$E$7,FALSE)</f>
        <v>Dépenses alimentaires par ménage</v>
      </c>
      <c r="C33" s="1"/>
      <c r="D33" s="40">
        <f>+D32*D3</f>
        <v>0</v>
      </c>
      <c r="E33" s="31"/>
    </row>
    <row r="34" spans="1:7" s="28" customFormat="1" x14ac:dyDescent="0.25">
      <c r="A34" s="15" t="s">
        <v>25</v>
      </c>
      <c r="B34" s="15" t="str">
        <f>VLOOKUP(A34,Listes!B:D,$E$7,FALSE)</f>
        <v>Dépenses non alimentaires par ménage</v>
      </c>
      <c r="C34" s="1"/>
      <c r="D34" s="95"/>
      <c r="E34" s="31"/>
    </row>
    <row r="35" spans="1:7" s="28" customFormat="1" ht="13" x14ac:dyDescent="0.3">
      <c r="A35" s="37" t="s">
        <v>20</v>
      </c>
      <c r="B35" s="37" t="str">
        <f>VLOOKUP(A35,Listes!B:D,$E$7,FALSE)</f>
        <v>Total des dépenses des ménages</v>
      </c>
      <c r="C35" s="37"/>
      <c r="D35" s="41">
        <f>SUM(D33:D34)</f>
        <v>0</v>
      </c>
      <c r="E35" s="31"/>
    </row>
    <row r="36" spans="1:7" s="14" customFormat="1" x14ac:dyDescent="0.25">
      <c r="A36" s="15" t="s">
        <v>180</v>
      </c>
      <c r="B36" s="15" t="str">
        <f>VLOOKUP(A36,Listes!B:D,$E$7,FALSE)</f>
        <v>Imprévu</v>
      </c>
      <c r="C36" s="43">
        <v>0.05</v>
      </c>
      <c r="D36" s="44">
        <f>+D35*C36</f>
        <v>0</v>
      </c>
      <c r="E36" s="45"/>
    </row>
    <row r="37" spans="1:7" s="28" customFormat="1" ht="13" x14ac:dyDescent="0.3">
      <c r="A37" s="37" t="s">
        <v>32</v>
      </c>
      <c r="B37" s="37" t="str">
        <f>VLOOKUP(A37,Listes!B:D,$E$7,FALSE)</f>
        <v>Coût d'une vie de base mais décente pour une famille de taille de référence</v>
      </c>
      <c r="C37" s="38"/>
      <c r="D37" s="41">
        <f>+D36+D35</f>
        <v>0</v>
      </c>
      <c r="E37" s="31"/>
    </row>
    <row r="38" spans="1:7" s="28" customFormat="1" ht="13" x14ac:dyDescent="0.3">
      <c r="A38" s="37"/>
      <c r="B38" s="37"/>
      <c r="C38" s="41"/>
      <c r="D38" s="41"/>
      <c r="E38" s="31"/>
    </row>
    <row r="39" spans="1:7" s="28" customFormat="1" ht="13" x14ac:dyDescent="0.3">
      <c r="A39" s="37" t="s">
        <v>28</v>
      </c>
      <c r="B39" s="37" t="str">
        <f>VLOOKUP(A39,Listes!B:D,$E$7,FALSE)</f>
        <v>Contrôle a posteriori de la part alimentaire (avec le coefficient d'Engel)</v>
      </c>
      <c r="D39" s="41"/>
      <c r="E39" s="31"/>
    </row>
    <row r="40" spans="1:7" s="28" customFormat="1" ht="25" x14ac:dyDescent="0.25">
      <c r="A40" s="47" t="s">
        <v>23</v>
      </c>
      <c r="B40" s="47" t="str">
        <f>VLOOKUP(A40,Listes!B:D,$E$7,FALSE)</f>
        <v>Calcul du coefficient d'Engel</v>
      </c>
      <c r="C40" s="49" t="str">
        <f>IFERROR(D33/D35,"")</f>
        <v/>
      </c>
      <c r="D40" s="48"/>
      <c r="E40" s="46" t="s">
        <v>13</v>
      </c>
    </row>
    <row r="41" spans="1:7" x14ac:dyDescent="0.25">
      <c r="A41" s="19" t="s">
        <v>29</v>
      </c>
      <c r="B41" s="19" t="str">
        <f>VLOOKUP(A41,Listes!B:D,$E$7,FALSE)</f>
        <v>Référence externe du coefficient d'Engel</v>
      </c>
      <c r="C41" s="51">
        <v>0.625</v>
      </c>
      <c r="E41" s="15" t="s">
        <v>21</v>
      </c>
    </row>
    <row r="42" spans="1:7" s="28" customFormat="1" ht="13" x14ac:dyDescent="0.3">
      <c r="A42" s="42" t="s">
        <v>30</v>
      </c>
      <c r="B42" s="42" t="str">
        <f>VLOOKUP(A42,Listes!B:D,$E$7,FALSE)</f>
        <v>Estimation des dépenses des ménages avec le coefficient d'Engel en référence externe</v>
      </c>
      <c r="C42" s="19"/>
      <c r="D42" s="19"/>
      <c r="E42" s="15"/>
    </row>
    <row r="43" spans="1:7" s="28" customFormat="1" x14ac:dyDescent="0.25">
      <c r="A43" s="15" t="s">
        <v>22</v>
      </c>
      <c r="B43" s="15" t="str">
        <f>VLOOKUP(A43,Listes!B:D,$E$7,FALSE)</f>
        <v>Estimation des dépenses alimentaires par ménage</v>
      </c>
      <c r="C43" s="10"/>
      <c r="D43" s="40">
        <f>+D33</f>
        <v>0</v>
      </c>
      <c r="E43" s="15"/>
    </row>
    <row r="44" spans="1:7" x14ac:dyDescent="0.25">
      <c r="A44" s="15" t="s">
        <v>24</v>
      </c>
      <c r="B44" s="15" t="str">
        <f>VLOOKUP(A44,Listes!B:D,$E$7,FALSE)</f>
        <v>Estimation des dépenses non alimentaires par ménage</v>
      </c>
      <c r="C44" s="1"/>
      <c r="D44" s="40">
        <f>+D45-D43</f>
        <v>0</v>
      </c>
      <c r="E44" s="1"/>
    </row>
    <row r="45" spans="1:7" ht="13" x14ac:dyDescent="0.3">
      <c r="A45" s="37" t="s">
        <v>31</v>
      </c>
      <c r="B45" s="37" t="str">
        <f>VLOOKUP(A45,Listes!B:D,$E$7,FALSE)</f>
        <v>Estimation des dépenses par ménage</v>
      </c>
      <c r="C45" s="37"/>
      <c r="D45" s="41">
        <f>D33/C41</f>
        <v>0</v>
      </c>
      <c r="E45" s="1"/>
      <c r="G45" s="29"/>
    </row>
    <row r="47" spans="1:7" s="28" customFormat="1" ht="13" x14ac:dyDescent="0.3">
      <c r="A47" s="3" t="s">
        <v>0</v>
      </c>
      <c r="B47" s="3" t="str">
        <f>VLOOKUP(A47,Listes!B:D,$E$7,FALSE)</f>
        <v>Facteur</v>
      </c>
      <c r="C47" s="3" t="s">
        <v>35</v>
      </c>
      <c r="D47" s="39" t="str">
        <f>"Monthly amount ("&amp; $C$6&amp;")"</f>
        <v>Monthly amount ()</v>
      </c>
      <c r="E47" s="6" t="s">
        <v>71</v>
      </c>
    </row>
    <row r="48" spans="1:7" s="28" customFormat="1" ht="13" x14ac:dyDescent="0.3">
      <c r="A48" s="37" t="s">
        <v>32</v>
      </c>
      <c r="B48" s="37" t="str">
        <f>VLOOKUP(A48,Listes!B:D,$E$7,FALSE)</f>
        <v>Coût d'une vie de base mais décente pour une famille de taille de référence</v>
      </c>
      <c r="C48" s="1"/>
      <c r="D48" s="41">
        <f>+D37</f>
        <v>0</v>
      </c>
      <c r="E48" s="12"/>
    </row>
    <row r="49" spans="1:5" x14ac:dyDescent="0.25">
      <c r="A49" s="15" t="s">
        <v>33</v>
      </c>
      <c r="B49" s="15" t="str">
        <f>VLOOKUP(A49,Listes!B:D,$E$7,FALSE)</f>
        <v>Nombre de travailleurs à temps plein par ménage</v>
      </c>
      <c r="C49" s="24">
        <f>'Employment data'!E6</f>
        <v>1.5</v>
      </c>
      <c r="D49" s="40"/>
      <c r="E49" s="12"/>
    </row>
    <row r="50" spans="1:5" s="28" customFormat="1" ht="13" x14ac:dyDescent="0.3">
      <c r="A50" s="37" t="s">
        <v>34</v>
      </c>
      <c r="B50" s="37" t="str">
        <f>VLOOKUP(A50,Listes!B:D,$E$7,FALSE)</f>
        <v>Salaire décent de subsistance net</v>
      </c>
      <c r="C50" s="53"/>
      <c r="D50" s="41">
        <f>+D48/C49</f>
        <v>0</v>
      </c>
      <c r="E50" s="12"/>
    </row>
    <row r="51" spans="1:5" s="28" customFormat="1" ht="13" x14ac:dyDescent="0.3">
      <c r="A51" s="37"/>
      <c r="B51" s="37"/>
      <c r="C51" s="53"/>
      <c r="D51" s="41"/>
      <c r="E51" s="12"/>
    </row>
    <row r="52" spans="1:5" s="28" customFormat="1" ht="13" x14ac:dyDescent="0.3">
      <c r="A52" s="3" t="s">
        <v>0</v>
      </c>
      <c r="B52" s="3" t="str">
        <f>VLOOKUP(A52,Listes!B:D,$E$7,FALSE)</f>
        <v>Facteur</v>
      </c>
      <c r="C52" s="3" t="s">
        <v>35</v>
      </c>
      <c r="D52" s="39" t="str">
        <f>"Monthly amount ("&amp; $C$6&amp;")"</f>
        <v>Monthly amount ()</v>
      </c>
      <c r="E52" s="6" t="s">
        <v>71</v>
      </c>
    </row>
    <row r="53" spans="1:5" s="28" customFormat="1" ht="13" x14ac:dyDescent="0.3">
      <c r="A53" s="37" t="s">
        <v>34</v>
      </c>
      <c r="B53" s="37" t="str">
        <f>VLOOKUP(A53,Listes!B:D,$E$7,FALSE)</f>
        <v>Salaire décent de subsistance net</v>
      </c>
      <c r="C53" s="1"/>
      <c r="D53" s="41">
        <f>+D50</f>
        <v>0</v>
      </c>
      <c r="E53" s="12"/>
    </row>
    <row r="54" spans="1:5" s="28" customFormat="1" x14ac:dyDescent="0.25">
      <c r="A54" s="15" t="s">
        <v>69</v>
      </c>
      <c r="B54" s="15" t="str">
        <f>VLOOKUP(A54,Listes!B:D,$E$7,FALSE)</f>
        <v>Retenues sur salaire et impôts obligatoires</v>
      </c>
      <c r="C54" s="24"/>
      <c r="D54" s="40">
        <f>+'Déductions fiscales et sociales'!E37</f>
        <v>0</v>
      </c>
      <c r="E54" s="12"/>
    </row>
    <row r="55" spans="1:5" s="28" customFormat="1" ht="13" x14ac:dyDescent="0.3">
      <c r="A55" s="37" t="s">
        <v>70</v>
      </c>
      <c r="B55" s="37" t="str">
        <f>VLOOKUP(A55,Listes!B:D,$E$7,FALSE)</f>
        <v>Salaire décent de subsistance brut</v>
      </c>
      <c r="C55" s="53"/>
      <c r="D55" s="160">
        <f>+D53+D54</f>
        <v>0</v>
      </c>
      <c r="E55" s="12"/>
    </row>
    <row r="57" spans="1:5" ht="13" x14ac:dyDescent="0.3">
      <c r="A57" s="3" t="s">
        <v>176</v>
      </c>
      <c r="B57" s="3" t="str">
        <f>VLOOKUP(A57,Listes!B:D,$E$7,FALSE)</f>
        <v>Salaire brut avec le salaire en vigueur</v>
      </c>
      <c r="C57" s="3"/>
      <c r="D57" s="39" t="str">
        <f>"Monthly amount ("&amp; $C$6&amp;")"</f>
        <v>Monthly amount ()</v>
      </c>
      <c r="E57" s="6" t="s">
        <v>71</v>
      </c>
    </row>
    <row r="58" spans="1:5" x14ac:dyDescent="0.25">
      <c r="A58" s="19" t="s">
        <v>91</v>
      </c>
      <c r="B58" s="19" t="str">
        <f>VLOOKUP(A58,Listes!B:D,$E$7,FALSE)</f>
        <v>Salaire de base</v>
      </c>
      <c r="C58" s="162" t="s">
        <v>83</v>
      </c>
      <c r="D58" s="40">
        <f>VLOOKUP(C58,Salaires!A3:D8,4,FALSE)/12</f>
        <v>0</v>
      </c>
      <c r="E58" s="1"/>
    </row>
    <row r="59" spans="1:5" ht="13" x14ac:dyDescent="0.3">
      <c r="A59" s="19" t="s">
        <v>88</v>
      </c>
      <c r="B59" s="42" t="str">
        <f>VLOOKUP(A59,Listes!B:D,$E$7,FALSE)</f>
        <v>Valeur juste et raisonnable des avantages en nature</v>
      </c>
      <c r="C59" s="1"/>
      <c r="D59" s="40"/>
      <c r="E59" s="1"/>
    </row>
    <row r="60" spans="1:5" s="28" customFormat="1" x14ac:dyDescent="0.25">
      <c r="A60" s="19" t="s">
        <v>73</v>
      </c>
      <c r="B60" s="19" t="str">
        <f>VLOOKUP(A60,Listes!B:D,$E$7,FALSE)</f>
        <v>Service alimentaire mensuel subventionné ou donné</v>
      </c>
      <c r="C60" s="1"/>
      <c r="D60" s="95"/>
      <c r="E60" s="1"/>
    </row>
    <row r="61" spans="1:5" s="28" customFormat="1" x14ac:dyDescent="0.25">
      <c r="A61" s="19" t="s">
        <v>74</v>
      </c>
      <c r="B61" s="19" t="str">
        <f>VLOOKUP(A61,Listes!B:D,$E$7,FALSE)</f>
        <v>Montant payé pour les services de transport par personne et par mois</v>
      </c>
      <c r="C61" s="1"/>
      <c r="D61" s="95"/>
      <c r="E61" s="1"/>
    </row>
    <row r="62" spans="1:5" s="28" customFormat="1" x14ac:dyDescent="0.25">
      <c r="A62" s="19" t="s">
        <v>75</v>
      </c>
      <c r="B62" s="19" t="str">
        <f>VLOOKUP(A62,Listes!B:D,$E$7,FALSE)</f>
        <v xml:space="preserve">Montant payé pour l'achat de fournitures scolaires pour les enfants des travailleurs </v>
      </c>
      <c r="C62" s="1"/>
      <c r="D62" s="95"/>
      <c r="E62" s="1"/>
    </row>
    <row r="63" spans="1:5" s="28" customFormat="1" x14ac:dyDescent="0.25">
      <c r="A63" s="19" t="s">
        <v>92</v>
      </c>
      <c r="B63" s="19" t="str">
        <f>VLOOKUP(A63,Listes!B:D,$E$7,FALSE)</f>
        <v>Montants payés pour les services médicaux donnés aux travailleurs sur le site</v>
      </c>
      <c r="C63" s="1"/>
      <c r="D63" s="95"/>
      <c r="E63" s="1"/>
    </row>
    <row r="64" spans="1:5" x14ac:dyDescent="0.25">
      <c r="A64" s="19" t="s">
        <v>89</v>
      </c>
      <c r="B64" s="19" t="str">
        <f>VLOOKUP(A64,Listes!B:D,$E$7,FALSE)</f>
        <v>Allocations et primes en espèces assurées</v>
      </c>
      <c r="C64" s="1"/>
      <c r="D64" s="95"/>
      <c r="E64" s="1"/>
    </row>
    <row r="65" spans="1:5" x14ac:dyDescent="0.25">
      <c r="A65" s="19" t="s">
        <v>90</v>
      </c>
      <c r="B65" s="19" t="str">
        <f>VLOOKUP(A65,Listes!B:D,$E$7,FALSE)</f>
        <v>Assurance des primes de production gagnées pendant les heures de travail normales</v>
      </c>
      <c r="C65" s="1"/>
      <c r="D65" s="95"/>
      <c r="E65" s="1"/>
    </row>
    <row r="66" spans="1:5" ht="39" x14ac:dyDescent="0.3">
      <c r="A66" s="108" t="s">
        <v>93</v>
      </c>
      <c r="B66" s="108" t="str">
        <f>VLOOKUP(A66,Listes!B:D,$E$7,FALSE)</f>
        <v>Rémunération mensuelle totale comprenant les primes, les avantages en nature, le logement familial, l'entretien et les services publics</v>
      </c>
      <c r="C66" s="37"/>
      <c r="D66" s="41">
        <f>SUM(D58:D65)</f>
        <v>0</v>
      </c>
      <c r="E66" s="1"/>
    </row>
    <row r="67" spans="1:5" s="28" customFormat="1" ht="13" x14ac:dyDescent="0.3">
      <c r="A67" s="85"/>
      <c r="B67" s="85"/>
      <c r="C67" s="86"/>
      <c r="D67" s="87"/>
      <c r="E67" s="88"/>
    </row>
    <row r="68" spans="1:5" s="28" customFormat="1" ht="13" x14ac:dyDescent="0.3">
      <c r="A68" s="2"/>
      <c r="B68" s="2"/>
      <c r="C68" s="11"/>
    </row>
    <row r="69" spans="1:5" s="28" customFormat="1" ht="13" x14ac:dyDescent="0.3">
      <c r="A69" s="3" t="s">
        <v>14</v>
      </c>
      <c r="B69" s="3" t="str">
        <f>VLOOKUP(A69,Listes!B:D,$E$7,FALSE)</f>
        <v>Salaire mensuel</v>
      </c>
      <c r="C69" s="3"/>
      <c r="D69" s="39" t="str">
        <f>"Monthly amount ("&amp; 'Salaire décent'!$C$6&amp;")"</f>
        <v>Monthly amount ()</v>
      </c>
      <c r="E69" s="6" t="s">
        <v>71</v>
      </c>
    </row>
    <row r="70" spans="1:5" s="28" customFormat="1" x14ac:dyDescent="0.25">
      <c r="A70" s="15" t="s">
        <v>15</v>
      </c>
      <c r="B70" s="15" t="str">
        <f>VLOOKUP(A70,Listes!B:D,$E$7,FALSE)</f>
        <v>Taux de conversion PPA</v>
      </c>
      <c r="C70" s="15"/>
      <c r="D70" s="89">
        <v>248.78</v>
      </c>
      <c r="E70" s="9" t="s">
        <v>95</v>
      </c>
    </row>
    <row r="71" spans="1:5" s="28" customFormat="1" x14ac:dyDescent="0.25">
      <c r="A71" s="15" t="s">
        <v>106</v>
      </c>
      <c r="B71" s="15" t="str">
        <f>VLOOKUP(A71,Listes!B:D,$E$7,FALSE)</f>
        <v>Salaire minimum national</v>
      </c>
      <c r="C71" s="15"/>
      <c r="D71" s="95">
        <v>60000</v>
      </c>
      <c r="E71" s="9" t="s">
        <v>97</v>
      </c>
    </row>
    <row r="72" spans="1:5" s="28" customFormat="1" x14ac:dyDescent="0.25">
      <c r="A72" s="15" t="s">
        <v>100</v>
      </c>
      <c r="B72" s="15" t="str">
        <f>VLOOKUP(A72,Listes!B:D,$E$7,FALSE)</f>
        <v>Seuil d'extrême pauvreté de la Banque mondiale (1,90 $/jour)</v>
      </c>
      <c r="C72" s="15"/>
      <c r="D72" s="95">
        <f>1.9 * 'Salaire décent'!$D$3/'Salaire décent'!$C$49*365/12*D70</f>
        <v>0</v>
      </c>
      <c r="E72" s="9" t="s">
        <v>96</v>
      </c>
    </row>
    <row r="73" spans="1:5" s="28" customFormat="1" x14ac:dyDescent="0.25">
      <c r="A73" s="15" t="s">
        <v>99</v>
      </c>
      <c r="B73" s="15" t="str">
        <f>VLOOKUP(A73,Listes!B:D,$E$7,FALSE)</f>
        <v>Banque mondiale Seuil de pauvreté (3,10 $/jour)</v>
      </c>
      <c r="C73" s="15"/>
      <c r="D73" s="95">
        <f>3.1 * 'Salaire décent'!$D$3/'Salaire décent'!$C$49*365/12*D70</f>
        <v>0</v>
      </c>
      <c r="E73" s="9" t="s">
        <v>96</v>
      </c>
    </row>
    <row r="74" spans="1:5" s="28" customFormat="1" x14ac:dyDescent="0.25">
      <c r="A74" s="15" t="s">
        <v>98</v>
      </c>
      <c r="B74" s="15" t="str">
        <f>VLOOKUP(A74,Listes!B:D,$E$7,FALSE)</f>
        <v>Salaire moyen actuel</v>
      </c>
      <c r="C74" s="15"/>
      <c r="D74" s="95">
        <v>106667</v>
      </c>
      <c r="E74" s="9" t="s">
        <v>94</v>
      </c>
    </row>
    <row r="75" spans="1:5" s="28" customFormat="1" x14ac:dyDescent="0.25">
      <c r="A75" s="15" t="s">
        <v>17</v>
      </c>
      <c r="B75" s="15" t="str">
        <f>VLOOKUP(A75,Listes!B:D,$E$7,FALSE)</f>
        <v>Salaire réel d'un travailleur moyennement qualifié au Vietnam</v>
      </c>
      <c r="C75" s="15"/>
      <c r="D75" s="95">
        <v>136000</v>
      </c>
      <c r="E75" s="9" t="s">
        <v>18</v>
      </c>
    </row>
    <row r="76" spans="1:5" s="28" customFormat="1" x14ac:dyDescent="0.25">
      <c r="A76" s="15" t="s">
        <v>34</v>
      </c>
      <c r="B76" s="15" t="str">
        <f>VLOOKUP(A76,Listes!B:D,$E$7,FALSE)</f>
        <v>Salaire décent de subsistance net</v>
      </c>
      <c r="C76" s="15"/>
      <c r="D76" s="40">
        <f>+D53</f>
        <v>0</v>
      </c>
      <c r="E76" s="15"/>
    </row>
    <row r="77" spans="1:5" s="28" customFormat="1" ht="13.5" thickBot="1" x14ac:dyDescent="0.35">
      <c r="A77" s="15" t="s">
        <v>70</v>
      </c>
      <c r="B77" s="105" t="str">
        <f>VLOOKUP(A77,Listes!B:D,$E$7,FALSE)</f>
        <v>Salaire décent de subsistance brut</v>
      </c>
      <c r="C77" s="105"/>
      <c r="D77" s="126">
        <f>+D55</f>
        <v>0</v>
      </c>
      <c r="E77" s="105"/>
    </row>
    <row r="78" spans="1:5" s="28" customFormat="1" x14ac:dyDescent="0.25">
      <c r="A78" s="15" t="s">
        <v>101</v>
      </c>
      <c r="B78" s="15" t="str">
        <f>VLOOKUP(A78,Listes!B:D,$E$7,FALSE)</f>
        <v>Prévalence du salaire</v>
      </c>
      <c r="C78" s="127">
        <f>'Salaire décent'!C4</f>
        <v>0</v>
      </c>
      <c r="D78" s="103">
        <f>+'Salaire décent'!D66</f>
        <v>0</v>
      </c>
      <c r="E78" s="104" t="e">
        <f t="shared" ref="E78:E87" si="0">+(D78-$D$77)/$D$77</f>
        <v>#DIV/0!</v>
      </c>
    </row>
    <row r="79" spans="1:5" s="28" customFormat="1" x14ac:dyDescent="0.25">
      <c r="A79" s="15" t="s">
        <v>103</v>
      </c>
      <c r="B79" s="15" t="str">
        <f>VLOOKUP(A79,Listes!B:D,$E$7,FALSE)</f>
        <v>Salaire de référence - salarié moyen</v>
      </c>
      <c r="C79" s="15"/>
      <c r="D79" s="40" t="e">
        <f>+Employees!E10</f>
        <v>#DIV/0!</v>
      </c>
      <c r="E79" s="20" t="e">
        <f t="shared" si="0"/>
        <v>#DIV/0!</v>
      </c>
    </row>
    <row r="80" spans="1:5" s="28" customFormat="1" x14ac:dyDescent="0.25">
      <c r="A80" s="15" t="s">
        <v>104</v>
      </c>
      <c r="B80" s="15" t="str">
        <f>VLOOKUP(A80,Listes!B:D,$E$7,FALSE)</f>
        <v>Salaire moyen de l'employé - homme</v>
      </c>
      <c r="C80" s="15"/>
      <c r="D80" s="40" t="e">
        <f>+Employees!F10</f>
        <v>#DIV/0!</v>
      </c>
      <c r="E80" s="20" t="e">
        <f t="shared" si="0"/>
        <v>#DIV/0!</v>
      </c>
    </row>
    <row r="81" spans="1:5" s="28" customFormat="1" ht="13" thickBot="1" x14ac:dyDescent="0.3">
      <c r="A81" s="105" t="s">
        <v>105</v>
      </c>
      <c r="B81" s="105" t="str">
        <f>VLOOKUP(A81,Listes!B:D,$E$7,FALSE)</f>
        <v>Salaire de base - salarié moyen - femme</v>
      </c>
      <c r="C81" s="105"/>
      <c r="D81" s="106" t="e">
        <f>+Employees!G10</f>
        <v>#DIV/0!</v>
      </c>
      <c r="E81" s="107" t="e">
        <f t="shared" si="0"/>
        <v>#DIV/0!</v>
      </c>
    </row>
    <row r="82" spans="1:5" s="28" customFormat="1" x14ac:dyDescent="0.25">
      <c r="A82" s="102" t="str">
        <f>"Prevaling wage - " &amp;Salaires!A3</f>
        <v>Prevaling wage - ouvrier</v>
      </c>
      <c r="B82" s="102" t="str">
        <f>VLOOKUP(A82,Listes!B:D,$E$7,FALSE)</f>
        <v>Prévalance du salaire - ouvrier</v>
      </c>
      <c r="C82" s="102"/>
      <c r="D82" s="103">
        <f>+Salaires!I3</f>
        <v>0</v>
      </c>
      <c r="E82" s="104" t="e">
        <f t="shared" si="0"/>
        <v>#DIV/0!</v>
      </c>
    </row>
    <row r="83" spans="1:5" s="28" customFormat="1" x14ac:dyDescent="0.25">
      <c r="A83" s="102" t="str">
        <f>"Prevaling wage - " &amp;Salaires!A4</f>
        <v>Prevaling wage - employé non qualifié</v>
      </c>
      <c r="B83" s="102" t="str">
        <f>VLOOKUP(A83,Listes!B:D,$E$7,FALSE)</f>
        <v>Prévalance du salaire - employé non qualifié</v>
      </c>
      <c r="C83" s="102"/>
      <c r="D83" s="103">
        <f>+Salaires!I4</f>
        <v>0</v>
      </c>
      <c r="E83" s="20" t="e">
        <f t="shared" si="0"/>
        <v>#DIV/0!</v>
      </c>
    </row>
    <row r="84" spans="1:5" s="28" customFormat="1" x14ac:dyDescent="0.25">
      <c r="A84" s="102" t="str">
        <f>"Prevaling wage - " &amp;Salaires!A5</f>
        <v>Prevaling wage - employé qualifié</v>
      </c>
      <c r="B84" s="102" t="str">
        <f>VLOOKUP(A84,Listes!B:D,$E$7,FALSE)</f>
        <v>Prévalance du salaire - employé qualifié</v>
      </c>
      <c r="C84" s="102"/>
      <c r="D84" s="103">
        <f>+Salaires!I5</f>
        <v>0</v>
      </c>
      <c r="E84" s="20" t="e">
        <f t="shared" si="0"/>
        <v>#DIV/0!</v>
      </c>
    </row>
    <row r="85" spans="1:5" s="28" customFormat="1" x14ac:dyDescent="0.25">
      <c r="A85" s="102" t="str">
        <f>"Prevaling wage - " &amp;Salaires!A6</f>
        <v>Prevaling wage - employé</v>
      </c>
      <c r="B85" s="102" t="str">
        <f>VLOOKUP(A85,Listes!B:D,$E$7,FALSE)</f>
        <v>Prévalance du salaire - employé</v>
      </c>
      <c r="C85" s="102"/>
      <c r="D85" s="103">
        <f>+Salaires!I6</f>
        <v>0</v>
      </c>
      <c r="E85" s="20" t="e">
        <f t="shared" si="0"/>
        <v>#DIV/0!</v>
      </c>
    </row>
    <row r="86" spans="1:5" s="28" customFormat="1" x14ac:dyDescent="0.25">
      <c r="A86" s="102" t="str">
        <f>"Prevaling wage - " &amp;Salaires!A7</f>
        <v>Prevaling wage - agents de maîtrise - technicien et assimilé</v>
      </c>
      <c r="B86" s="102" t="str">
        <f>VLOOKUP(A86,Listes!B:D,$E$7,FALSE)</f>
        <v>Prévalance du salaire - agents de maîtrise - technicien est assimilé</v>
      </c>
      <c r="C86" s="102"/>
      <c r="D86" s="103">
        <f>+Salaires!I7</f>
        <v>0</v>
      </c>
      <c r="E86" s="20" t="e">
        <f t="shared" si="0"/>
        <v>#DIV/0!</v>
      </c>
    </row>
    <row r="87" spans="1:5" s="28" customFormat="1" x14ac:dyDescent="0.25">
      <c r="A87" s="102" t="str">
        <f>"Prevaling wage - " &amp;Salaires!A8</f>
        <v>Prevaling wage - cadre assimilé</v>
      </c>
      <c r="B87" s="102" t="str">
        <f>VLOOKUP(A87,Listes!B:D,$E$7,FALSE)</f>
        <v>Prévalance du salaire - cadre assimilé</v>
      </c>
      <c r="C87" s="102"/>
      <c r="D87" s="103">
        <f>+Salaires!I8</f>
        <v>0</v>
      </c>
      <c r="E87" s="20" t="e">
        <f t="shared" si="0"/>
        <v>#DIV/0!</v>
      </c>
    </row>
    <row r="88" spans="1:5" s="28" customFormat="1" x14ac:dyDescent="0.25"/>
    <row r="89" spans="1:5" s="28" customFormat="1" x14ac:dyDescent="0.25"/>
    <row r="90" spans="1:5" s="28" customFormat="1" x14ac:dyDescent="0.25"/>
    <row r="91" spans="1:5" s="28" customFormat="1" x14ac:dyDescent="0.25"/>
    <row r="92" spans="1:5" s="28" customFormat="1" x14ac:dyDescent="0.25"/>
    <row r="93" spans="1:5" s="28" customFormat="1" x14ac:dyDescent="0.25"/>
    <row r="94" spans="1:5" s="28" customFormat="1" x14ac:dyDescent="0.25"/>
    <row r="95" spans="1:5" s="28" customFormat="1" x14ac:dyDescent="0.25"/>
    <row r="96" spans="1:5" s="28" customFormat="1" x14ac:dyDescent="0.25"/>
    <row r="97" s="28" customFormat="1" x14ac:dyDescent="0.25"/>
    <row r="98" s="28" customFormat="1" x14ac:dyDescent="0.25"/>
    <row r="99" s="28" customFormat="1" x14ac:dyDescent="0.25"/>
    <row r="100" s="28" customFormat="1" x14ac:dyDescent="0.25"/>
    <row r="101" s="28" customFormat="1" x14ac:dyDescent="0.25"/>
    <row r="102" s="28" customFormat="1" x14ac:dyDescent="0.25"/>
    <row r="103" s="28" customFormat="1" x14ac:dyDescent="0.25"/>
    <row r="104" s="28" customFormat="1" x14ac:dyDescent="0.25"/>
    <row r="105" s="28" customFormat="1" x14ac:dyDescent="0.25"/>
    <row r="106" s="28" customFormat="1" x14ac:dyDescent="0.25"/>
    <row r="107" s="28" customFormat="1" x14ac:dyDescent="0.25"/>
    <row r="108" s="28" customFormat="1" x14ac:dyDescent="0.25"/>
    <row r="109" s="28" customFormat="1" x14ac:dyDescent="0.25"/>
    <row r="110" s="28" customFormat="1" x14ac:dyDescent="0.25"/>
    <row r="111" s="28" customFormat="1" x14ac:dyDescent="0.25"/>
    <row r="112" s="28" customFormat="1" x14ac:dyDescent="0.25"/>
    <row r="113" s="28" customFormat="1" x14ac:dyDescent="0.25"/>
    <row r="114" s="28" customFormat="1" x14ac:dyDescent="0.25"/>
    <row r="115" s="28" customFormat="1" x14ac:dyDescent="0.25"/>
  </sheetData>
  <dataValidations count="1">
    <dataValidation type="list" allowBlank="1" showInputMessage="1" showErrorMessage="1" sqref="C7" xr:uid="{D41EB83B-DAEF-4774-A0FD-B273B83CBB8E}">
      <formula1>"EN,FR"</formula1>
    </dataValidation>
  </dataValidations>
  <hyperlinks>
    <hyperlink ref="E40" location="'Non-food needs'!A1" display="This is the percentage of the expenditure needed for non-food. If this is unknown, it can be calculated by filling in the Non-food needs explicitly" xr:uid="{25A40EC8-F016-43C1-89D4-60161F338E81}"/>
    <hyperlink ref="E74" r:id="rId1" xr:uid="{2B215F50-7352-45C5-8095-BB00BB9902DF}"/>
    <hyperlink ref="E75" r:id="rId2" xr:uid="{9372819B-2C05-4E3B-967C-79ED04BE6F13}"/>
    <hyperlink ref="E72" r:id="rId3" xr:uid="{383470DE-F04A-45CA-A14B-C69BA14A9B86}"/>
    <hyperlink ref="E73" r:id="rId4" xr:uid="{DA579E21-F834-4BD3-A0C4-85A0F8BB43A9}"/>
    <hyperlink ref="E71" r:id="rId5" xr:uid="{86808865-18EE-4285-8E8F-A7AAB698E1C2}"/>
    <hyperlink ref="E70" r:id="rId6" xr:uid="{685D163E-6540-4733-8151-15AD0378F7EA}"/>
  </hyperlinks>
  <pageMargins left="0.7" right="0.7" top="0.75" bottom="0.75" header="0.3" footer="0.3"/>
  <pageSetup paperSize="9" orientation="portrait" r:id="rId7"/>
  <drawing r:id="rId8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8309080-33E8-4FD4-9461-DC3B354567F9}">
          <x14:formula1>
            <xm:f>Salaires!$A$3:$A$8</xm:f>
          </x14:formula1>
          <xm:sqref>C58</xm:sqref>
        </x14:dataValidation>
        <x14:dataValidation type="list" allowBlank="1" showInputMessage="1" showErrorMessage="1" xr:uid="{F5CF2FBE-9D92-4BE9-8C5A-3007B2840DD1}">
          <x14:formula1>
            <xm:f>Fonctions!$B3:$B30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F12"/>
  <sheetViews>
    <sheetView topLeftCell="B1" workbookViewId="0">
      <selection activeCell="D12" sqref="D12"/>
    </sheetView>
  </sheetViews>
  <sheetFormatPr defaultColWidth="9.1796875" defaultRowHeight="12.5" x14ac:dyDescent="0.25"/>
  <cols>
    <col min="1" max="1" width="42" hidden="1" customWidth="1"/>
    <col min="2" max="2" width="53.7265625" style="28" customWidth="1"/>
    <col min="3" max="3" width="7.81640625" hidden="1" customWidth="1"/>
    <col min="4" max="4" width="16.36328125" bestFit="1" customWidth="1"/>
    <col min="5" max="5" width="26.26953125" customWidth="1"/>
    <col min="6" max="6" width="13.81640625" bestFit="1" customWidth="1"/>
  </cols>
  <sheetData>
    <row r="1" spans="1:6" s="28" customFormat="1" ht="13" x14ac:dyDescent="0.3">
      <c r="B1" s="144" t="s">
        <v>205</v>
      </c>
      <c r="C1" s="145"/>
      <c r="D1" s="145"/>
      <c r="E1" s="145"/>
    </row>
    <row r="2" spans="1:6" ht="13" x14ac:dyDescent="0.3">
      <c r="A2" s="2" t="s">
        <v>2</v>
      </c>
      <c r="B2" s="14"/>
      <c r="D2" s="11"/>
      <c r="E2" s="28"/>
      <c r="F2" s="28"/>
    </row>
    <row r="3" spans="1:6" ht="13" x14ac:dyDescent="0.3">
      <c r="A3" s="3" t="s">
        <v>0</v>
      </c>
      <c r="B3" s="3" t="s">
        <v>135</v>
      </c>
      <c r="C3" s="3" t="s">
        <v>1</v>
      </c>
      <c r="D3" s="39" t="s">
        <v>199</v>
      </c>
      <c r="E3" s="6"/>
      <c r="F3" s="28"/>
    </row>
    <row r="4" spans="1:6" x14ac:dyDescent="0.25">
      <c r="A4" s="15" t="s">
        <v>115</v>
      </c>
      <c r="B4" s="15" t="s">
        <v>179</v>
      </c>
      <c r="C4" s="7"/>
      <c r="D4" s="40">
        <f>+'Salaire décent'!D55</f>
        <v>0</v>
      </c>
      <c r="E4" s="136" t="s">
        <v>198</v>
      </c>
      <c r="F4" s="28"/>
    </row>
    <row r="5" spans="1:6" x14ac:dyDescent="0.25">
      <c r="A5" s="96" t="s">
        <v>169</v>
      </c>
      <c r="B5" s="96" t="s">
        <v>182</v>
      </c>
      <c r="C5" s="8"/>
      <c r="D5" s="40">
        <f>VLOOKUP(B5,'Salaire décent'!$B:$D,3,FALSE)</f>
        <v>0</v>
      </c>
      <c r="E5" s="136" t="str">
        <f>MID(B5,SEARCH("-",B5)+2,100)</f>
        <v>ouvrier</v>
      </c>
      <c r="F5" s="28"/>
    </row>
    <row r="6" spans="1:6" x14ac:dyDescent="0.25">
      <c r="B6" s="134" t="s">
        <v>189</v>
      </c>
      <c r="C6" s="137"/>
      <c r="D6" s="138">
        <f>+D4-D5</f>
        <v>0</v>
      </c>
      <c r="E6" s="136" t="s">
        <v>198</v>
      </c>
    </row>
    <row r="7" spans="1:6" x14ac:dyDescent="0.25">
      <c r="B7" s="134" t="s">
        <v>190</v>
      </c>
      <c r="C7" s="137"/>
      <c r="D7" s="137">
        <f>VLOOKUP($E$5,Employees!$A:$B,2,FALSE)</f>
        <v>0</v>
      </c>
      <c r="E7" s="137"/>
    </row>
    <row r="8" spans="1:6" x14ac:dyDescent="0.25">
      <c r="B8" s="134" t="s">
        <v>192</v>
      </c>
      <c r="C8" s="137"/>
      <c r="D8" s="138">
        <f>+D6*D7*12</f>
        <v>0</v>
      </c>
      <c r="E8" s="132" t="s">
        <v>111</v>
      </c>
    </row>
    <row r="9" spans="1:6" x14ac:dyDescent="0.25">
      <c r="B9" s="134" t="s">
        <v>193</v>
      </c>
      <c r="C9" s="137"/>
      <c r="D9" s="139"/>
      <c r="E9" s="132" t="s">
        <v>194</v>
      </c>
    </row>
    <row r="10" spans="1:6" x14ac:dyDescent="0.25">
      <c r="B10" s="134" t="s">
        <v>200</v>
      </c>
      <c r="C10" s="137"/>
      <c r="D10" s="157" t="str">
        <f>+IFERROR(D8/D9,"")</f>
        <v/>
      </c>
      <c r="E10" s="132" t="s">
        <v>195</v>
      </c>
    </row>
    <row r="11" spans="1:6" x14ac:dyDescent="0.25">
      <c r="B11" s="134" t="s">
        <v>200</v>
      </c>
      <c r="C11" s="137"/>
      <c r="D11" s="158" t="str">
        <f>IFERROR(D10/655.957,"")</f>
        <v/>
      </c>
      <c r="E11" s="134" t="s">
        <v>196</v>
      </c>
    </row>
    <row r="12" spans="1:6" x14ac:dyDescent="0.25">
      <c r="B12" s="134" t="s">
        <v>200</v>
      </c>
      <c r="C12" s="137"/>
      <c r="D12" s="159" t="str">
        <f>IFERROR(D11*1.09*0.454,"")</f>
        <v/>
      </c>
      <c r="E12" s="134" t="s">
        <v>197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8E7797C-6AD1-49D6-A878-D9F53C71FC33}">
          <x14:formula1>
            <xm:f>'Salaire décent'!$A$78:$A$87</xm:f>
          </x14:formula1>
          <xm:sqref>A5</xm:sqref>
        </x14:dataValidation>
        <x14:dataValidation type="list" allowBlank="1" showInputMessage="1" showErrorMessage="1" xr:uid="{C3497107-F94C-4723-8FF1-7CC059D76629}">
          <x14:formula1>
            <xm:f>'Salaire décent'!$B$78:$B$87</xm:f>
          </x14:formula1>
          <xm:sqref>B5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32737-ED1F-4384-BC60-35C5550817A8}">
  <sheetPr>
    <tabColor rgb="FFFFC000"/>
  </sheetPr>
  <dimension ref="A1:AA999"/>
  <sheetViews>
    <sheetView workbookViewId="0">
      <selection activeCell="B3" sqref="B3:B4"/>
    </sheetView>
  </sheetViews>
  <sheetFormatPr defaultColWidth="12.453125" defaultRowHeight="15.5" x14ac:dyDescent="0.35"/>
  <cols>
    <col min="1" max="1" width="23.54296875" style="75" customWidth="1"/>
    <col min="2" max="3" width="13" style="75" customWidth="1"/>
    <col min="4" max="4" width="14" style="75" customWidth="1"/>
    <col min="5" max="5" width="11.36328125" style="75" customWidth="1"/>
    <col min="6" max="6" width="18.54296875" style="75" customWidth="1"/>
    <col min="7" max="7" width="12.6328125" style="75" customWidth="1"/>
    <col min="8" max="8" width="15.90625" style="75" customWidth="1"/>
    <col min="9" max="9" width="13" style="75" customWidth="1"/>
    <col min="10" max="11" width="10.6328125" style="75" customWidth="1"/>
    <col min="12" max="16" width="9.36328125" style="75" customWidth="1"/>
    <col min="17" max="17" width="10.1796875" style="75" customWidth="1"/>
    <col min="18" max="18" width="5.90625" style="75" customWidth="1"/>
    <col min="19" max="27" width="9.36328125" style="75" customWidth="1"/>
    <col min="28" max="16384" width="12.453125" style="75"/>
  </cols>
  <sheetData>
    <row r="1" spans="1:27" x14ac:dyDescent="0.35">
      <c r="A1" s="147" t="s">
        <v>210</v>
      </c>
      <c r="B1" s="148">
        <f>+'Salaire décent'!C6</f>
        <v>0</v>
      </c>
      <c r="C1" s="148"/>
      <c r="D1" s="149"/>
      <c r="E1" s="148"/>
      <c r="F1" s="148"/>
      <c r="G1" s="148"/>
      <c r="H1" s="148"/>
      <c r="I1" s="148"/>
    </row>
    <row r="2" spans="1:27" ht="46.5" x14ac:dyDescent="0.35">
      <c r="A2" s="77" t="s">
        <v>77</v>
      </c>
      <c r="B2" s="78" t="s">
        <v>78</v>
      </c>
      <c r="C2" s="78" t="s">
        <v>79</v>
      </c>
      <c r="D2" s="78" t="s">
        <v>80</v>
      </c>
      <c r="E2" s="77" t="s">
        <v>81</v>
      </c>
      <c r="F2" s="77" t="s">
        <v>82</v>
      </c>
      <c r="G2" s="97" t="s">
        <v>71</v>
      </c>
      <c r="H2" s="99" t="s">
        <v>72</v>
      </c>
      <c r="I2" s="99" t="str">
        <f>"Monthly amount ("&amp; 'Salaire décent'!$C$6&amp;")"</f>
        <v>Monthly amount ()</v>
      </c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1:27" x14ac:dyDescent="0.35">
      <c r="A3" s="143" t="s">
        <v>83</v>
      </c>
      <c r="B3" s="80"/>
      <c r="C3" s="81">
        <f>+B3*2.5%</f>
        <v>0</v>
      </c>
      <c r="D3" s="81">
        <f t="shared" ref="D3:D8" si="0">+(B3+C3)*12</f>
        <v>0</v>
      </c>
      <c r="E3" s="81">
        <f t="shared" ref="E3:E8" si="1">(7.7+0.4+1.2+1.2)%*D3</f>
        <v>0</v>
      </c>
      <c r="F3" s="81">
        <f t="shared" ref="F3:F8" si="2">+D3+E3</f>
        <v>0</v>
      </c>
      <c r="G3" s="98"/>
      <c r="H3" s="100">
        <f>+SUM('Salaire décent'!$D$60:$D$65)</f>
        <v>0</v>
      </c>
      <c r="I3" s="100">
        <f>+B3+C3+H3</f>
        <v>0</v>
      </c>
    </row>
    <row r="4" spans="1:27" x14ac:dyDescent="0.35">
      <c r="A4" s="143" t="s">
        <v>84</v>
      </c>
      <c r="B4" s="80"/>
      <c r="C4" s="81">
        <f>+B4*2.5%</f>
        <v>0</v>
      </c>
      <c r="D4" s="81">
        <f t="shared" si="0"/>
        <v>0</v>
      </c>
      <c r="E4" s="81">
        <f t="shared" si="1"/>
        <v>0</v>
      </c>
      <c r="F4" s="81">
        <f t="shared" si="2"/>
        <v>0</v>
      </c>
      <c r="G4" s="98"/>
      <c r="H4" s="100">
        <f>+SUM('Salaire décent'!$D$60:$D$65)</f>
        <v>0</v>
      </c>
      <c r="I4" s="100">
        <f t="shared" ref="I4:I8" si="3">+B4+C4+H4</f>
        <v>0</v>
      </c>
    </row>
    <row r="5" spans="1:27" x14ac:dyDescent="0.35">
      <c r="A5" s="143" t="s">
        <v>85</v>
      </c>
      <c r="B5" s="80"/>
      <c r="C5" s="81">
        <f>+B5*2.5%*105%</f>
        <v>0</v>
      </c>
      <c r="D5" s="81">
        <f t="shared" si="0"/>
        <v>0</v>
      </c>
      <c r="E5" s="81">
        <f t="shared" si="1"/>
        <v>0</v>
      </c>
      <c r="F5" s="81">
        <f t="shared" si="2"/>
        <v>0</v>
      </c>
      <c r="G5" s="98"/>
      <c r="H5" s="100">
        <f>+SUM('Salaire décent'!$D$60:$D$65)</f>
        <v>0</v>
      </c>
      <c r="I5" s="100">
        <f t="shared" si="3"/>
        <v>0</v>
      </c>
    </row>
    <row r="6" spans="1:27" x14ac:dyDescent="0.35">
      <c r="A6" s="143" t="s">
        <v>86</v>
      </c>
      <c r="B6" s="80"/>
      <c r="C6" s="81">
        <f>+B6*2.5%*105%</f>
        <v>0</v>
      </c>
      <c r="D6" s="81">
        <f t="shared" si="0"/>
        <v>0</v>
      </c>
      <c r="E6" s="81">
        <f t="shared" si="1"/>
        <v>0</v>
      </c>
      <c r="F6" s="81">
        <f t="shared" si="2"/>
        <v>0</v>
      </c>
      <c r="G6" s="98"/>
      <c r="H6" s="100">
        <f>+SUM('Salaire décent'!$D$60:$D$65)</f>
        <v>0</v>
      </c>
      <c r="I6" s="100">
        <f t="shared" si="3"/>
        <v>0</v>
      </c>
      <c r="J6" s="82"/>
      <c r="K6" s="83"/>
    </row>
    <row r="7" spans="1:27" ht="31" x14ac:dyDescent="0.35">
      <c r="A7" s="143" t="s">
        <v>188</v>
      </c>
      <c r="B7" s="80"/>
      <c r="C7" s="81">
        <f>+B7*2.5%*110%</f>
        <v>0</v>
      </c>
      <c r="D7" s="81">
        <f t="shared" si="0"/>
        <v>0</v>
      </c>
      <c r="E7" s="81">
        <f t="shared" si="1"/>
        <v>0</v>
      </c>
      <c r="F7" s="81">
        <f t="shared" si="2"/>
        <v>0</v>
      </c>
      <c r="G7" s="98"/>
      <c r="H7" s="100">
        <f>+SUM('Salaire décent'!$D$60:$D$65)</f>
        <v>0</v>
      </c>
      <c r="I7" s="100">
        <f t="shared" si="3"/>
        <v>0</v>
      </c>
      <c r="J7" s="82"/>
      <c r="K7" s="83"/>
    </row>
    <row r="8" spans="1:27" x14ac:dyDescent="0.35">
      <c r="A8" s="143" t="s">
        <v>87</v>
      </c>
      <c r="B8" s="80"/>
      <c r="C8" s="81">
        <f>+B8*2.5%*115%</f>
        <v>0</v>
      </c>
      <c r="D8" s="81">
        <f t="shared" si="0"/>
        <v>0</v>
      </c>
      <c r="E8" s="81">
        <f t="shared" si="1"/>
        <v>0</v>
      </c>
      <c r="F8" s="81">
        <f t="shared" si="2"/>
        <v>0</v>
      </c>
      <c r="G8" s="98"/>
      <c r="H8" s="100">
        <f>+SUM('Salaire décent'!$D$60:$D$65)</f>
        <v>0</v>
      </c>
      <c r="I8" s="100">
        <f t="shared" si="3"/>
        <v>0</v>
      </c>
      <c r="J8" s="82"/>
      <c r="K8" s="83"/>
    </row>
    <row r="9" spans="1:27" x14ac:dyDescent="0.35">
      <c r="A9" s="84"/>
      <c r="D9" s="76"/>
      <c r="J9" s="82"/>
      <c r="K9" s="83"/>
    </row>
    <row r="10" spans="1:27" x14ac:dyDescent="0.35">
      <c r="A10" s="84"/>
      <c r="D10" s="76"/>
      <c r="J10" s="82"/>
      <c r="K10" s="83"/>
    </row>
    <row r="11" spans="1:27" x14ac:dyDescent="0.35">
      <c r="A11" s="84"/>
      <c r="D11" s="76"/>
    </row>
    <row r="12" spans="1:27" x14ac:dyDescent="0.35">
      <c r="A12" s="84"/>
      <c r="D12" s="76"/>
    </row>
    <row r="13" spans="1:27" x14ac:dyDescent="0.35">
      <c r="A13" s="84"/>
      <c r="D13" s="76"/>
    </row>
    <row r="14" spans="1:27" x14ac:dyDescent="0.35">
      <c r="A14" s="84"/>
      <c r="D14" s="76"/>
    </row>
    <row r="15" spans="1:27" x14ac:dyDescent="0.35">
      <c r="A15" s="84"/>
      <c r="D15" s="76"/>
    </row>
    <row r="16" spans="1:27" x14ac:dyDescent="0.35">
      <c r="A16" s="84"/>
      <c r="D16" s="76"/>
    </row>
    <row r="17" spans="1:4" x14ac:dyDescent="0.35">
      <c r="A17" s="84"/>
      <c r="D17" s="76"/>
    </row>
    <row r="18" spans="1:4" x14ac:dyDescent="0.35">
      <c r="A18" s="84"/>
      <c r="D18" s="76"/>
    </row>
    <row r="19" spans="1:4" x14ac:dyDescent="0.35">
      <c r="A19" s="84"/>
      <c r="D19" s="76"/>
    </row>
    <row r="20" spans="1:4" x14ac:dyDescent="0.35">
      <c r="A20" s="84"/>
      <c r="D20" s="76"/>
    </row>
    <row r="21" spans="1:4" x14ac:dyDescent="0.35">
      <c r="A21" s="84"/>
      <c r="D21" s="76"/>
    </row>
    <row r="22" spans="1:4" x14ac:dyDescent="0.35">
      <c r="A22" s="84"/>
      <c r="D22" s="76"/>
    </row>
    <row r="23" spans="1:4" x14ac:dyDescent="0.35">
      <c r="A23" s="84"/>
      <c r="D23" s="76"/>
    </row>
    <row r="24" spans="1:4" x14ac:dyDescent="0.35">
      <c r="A24" s="84"/>
      <c r="D24" s="76"/>
    </row>
    <row r="25" spans="1:4" x14ac:dyDescent="0.35">
      <c r="A25" s="84"/>
      <c r="D25" s="76"/>
    </row>
    <row r="26" spans="1:4" x14ac:dyDescent="0.35">
      <c r="A26" s="84"/>
      <c r="D26" s="76"/>
    </row>
    <row r="27" spans="1:4" x14ac:dyDescent="0.35">
      <c r="A27" s="84"/>
      <c r="D27" s="76"/>
    </row>
    <row r="28" spans="1:4" x14ac:dyDescent="0.35">
      <c r="A28" s="84"/>
      <c r="D28" s="76"/>
    </row>
    <row r="29" spans="1:4" x14ac:dyDescent="0.35">
      <c r="A29" s="84"/>
      <c r="D29" s="76"/>
    </row>
    <row r="30" spans="1:4" x14ac:dyDescent="0.35">
      <c r="A30" s="84"/>
      <c r="D30" s="76"/>
    </row>
    <row r="31" spans="1:4" x14ac:dyDescent="0.35">
      <c r="A31" s="84"/>
      <c r="D31" s="76"/>
    </row>
    <row r="32" spans="1:4" x14ac:dyDescent="0.35">
      <c r="A32" s="84"/>
      <c r="D32" s="76"/>
    </row>
    <row r="33" spans="1:4" x14ac:dyDescent="0.35">
      <c r="A33" s="84"/>
      <c r="D33" s="76"/>
    </row>
    <row r="34" spans="1:4" x14ac:dyDescent="0.35">
      <c r="A34" s="84"/>
      <c r="D34" s="76"/>
    </row>
    <row r="35" spans="1:4" x14ac:dyDescent="0.35">
      <c r="A35" s="84"/>
      <c r="D35" s="76"/>
    </row>
    <row r="36" spans="1:4" x14ac:dyDescent="0.35">
      <c r="A36" s="84"/>
      <c r="D36" s="76"/>
    </row>
    <row r="37" spans="1:4" x14ac:dyDescent="0.35">
      <c r="A37" s="84"/>
      <c r="D37" s="76"/>
    </row>
    <row r="38" spans="1:4" x14ac:dyDescent="0.35">
      <c r="A38" s="84"/>
      <c r="D38" s="76"/>
    </row>
    <row r="39" spans="1:4" x14ac:dyDescent="0.35">
      <c r="A39" s="84"/>
      <c r="D39" s="76"/>
    </row>
    <row r="40" spans="1:4" x14ac:dyDescent="0.35">
      <c r="A40" s="84"/>
      <c r="D40" s="76"/>
    </row>
    <row r="41" spans="1:4" x14ac:dyDescent="0.35">
      <c r="A41" s="84"/>
      <c r="D41" s="76"/>
    </row>
    <row r="42" spans="1:4" x14ac:dyDescent="0.35">
      <c r="A42" s="84"/>
      <c r="D42" s="76"/>
    </row>
    <row r="43" spans="1:4" x14ac:dyDescent="0.35">
      <c r="A43" s="84"/>
      <c r="D43" s="76"/>
    </row>
    <row r="44" spans="1:4" x14ac:dyDescent="0.35">
      <c r="A44" s="84"/>
      <c r="D44" s="76"/>
    </row>
    <row r="45" spans="1:4" x14ac:dyDescent="0.35">
      <c r="A45" s="84"/>
      <c r="D45" s="76"/>
    </row>
    <row r="46" spans="1:4" x14ac:dyDescent="0.35">
      <c r="A46" s="84"/>
      <c r="D46" s="76"/>
    </row>
    <row r="47" spans="1:4" x14ac:dyDescent="0.35">
      <c r="A47" s="84"/>
      <c r="D47" s="76"/>
    </row>
    <row r="48" spans="1:4" x14ac:dyDescent="0.35">
      <c r="A48" s="84"/>
      <c r="D48" s="76"/>
    </row>
    <row r="49" spans="1:4" x14ac:dyDescent="0.35">
      <c r="A49" s="84"/>
      <c r="D49" s="76"/>
    </row>
    <row r="50" spans="1:4" x14ac:dyDescent="0.35">
      <c r="A50" s="84"/>
      <c r="D50" s="76"/>
    </row>
    <row r="51" spans="1:4" x14ac:dyDescent="0.35">
      <c r="A51" s="84"/>
      <c r="D51" s="76"/>
    </row>
    <row r="52" spans="1:4" x14ac:dyDescent="0.35">
      <c r="A52" s="84"/>
      <c r="D52" s="76"/>
    </row>
    <row r="53" spans="1:4" x14ac:dyDescent="0.35">
      <c r="A53" s="84"/>
      <c r="D53" s="76"/>
    </row>
    <row r="54" spans="1:4" x14ac:dyDescent="0.35">
      <c r="A54" s="84"/>
      <c r="D54" s="76"/>
    </row>
    <row r="55" spans="1:4" x14ac:dyDescent="0.35">
      <c r="A55" s="84"/>
      <c r="D55" s="76"/>
    </row>
    <row r="56" spans="1:4" x14ac:dyDescent="0.35">
      <c r="A56" s="84"/>
      <c r="D56" s="76"/>
    </row>
    <row r="57" spans="1:4" x14ac:dyDescent="0.35">
      <c r="A57" s="84"/>
      <c r="D57" s="76"/>
    </row>
    <row r="58" spans="1:4" x14ac:dyDescent="0.35">
      <c r="A58" s="84"/>
      <c r="D58" s="76"/>
    </row>
    <row r="59" spans="1:4" x14ac:dyDescent="0.35">
      <c r="A59" s="84"/>
      <c r="D59" s="76"/>
    </row>
    <row r="60" spans="1:4" x14ac:dyDescent="0.35">
      <c r="A60" s="84"/>
      <c r="D60" s="76"/>
    </row>
    <row r="61" spans="1:4" x14ac:dyDescent="0.35">
      <c r="A61" s="84"/>
      <c r="D61" s="76"/>
    </row>
    <row r="62" spans="1:4" x14ac:dyDescent="0.35">
      <c r="A62" s="84"/>
      <c r="D62" s="76"/>
    </row>
    <row r="63" spans="1:4" x14ac:dyDescent="0.35">
      <c r="A63" s="84"/>
      <c r="D63" s="76"/>
    </row>
    <row r="64" spans="1:4" x14ac:dyDescent="0.35">
      <c r="A64" s="84"/>
      <c r="D64" s="76"/>
    </row>
    <row r="65" spans="1:4" x14ac:dyDescent="0.35">
      <c r="A65" s="84"/>
      <c r="D65" s="76"/>
    </row>
    <row r="66" spans="1:4" x14ac:dyDescent="0.35">
      <c r="A66" s="84"/>
      <c r="D66" s="76"/>
    </row>
    <row r="67" spans="1:4" x14ac:dyDescent="0.35">
      <c r="A67" s="84"/>
      <c r="D67" s="76"/>
    </row>
    <row r="68" spans="1:4" x14ac:dyDescent="0.35">
      <c r="A68" s="84"/>
      <c r="D68" s="76"/>
    </row>
    <row r="69" spans="1:4" x14ac:dyDescent="0.35">
      <c r="A69" s="84"/>
      <c r="D69" s="76"/>
    </row>
    <row r="70" spans="1:4" x14ac:dyDescent="0.35">
      <c r="A70" s="84"/>
      <c r="D70" s="76"/>
    </row>
    <row r="71" spans="1:4" x14ac:dyDescent="0.35">
      <c r="A71" s="84"/>
      <c r="D71" s="76"/>
    </row>
    <row r="72" spans="1:4" x14ac:dyDescent="0.35">
      <c r="A72" s="84"/>
      <c r="D72" s="76"/>
    </row>
    <row r="73" spans="1:4" x14ac:dyDescent="0.35">
      <c r="A73" s="84"/>
      <c r="D73" s="76"/>
    </row>
    <row r="74" spans="1:4" x14ac:dyDescent="0.35">
      <c r="A74" s="84"/>
      <c r="D74" s="76"/>
    </row>
    <row r="75" spans="1:4" x14ac:dyDescent="0.35">
      <c r="A75" s="84"/>
      <c r="D75" s="76"/>
    </row>
    <row r="76" spans="1:4" x14ac:dyDescent="0.35">
      <c r="A76" s="84"/>
      <c r="D76" s="76"/>
    </row>
    <row r="77" spans="1:4" x14ac:dyDescent="0.35">
      <c r="A77" s="84"/>
      <c r="D77" s="76"/>
    </row>
    <row r="78" spans="1:4" x14ac:dyDescent="0.35">
      <c r="A78" s="84"/>
      <c r="D78" s="76"/>
    </row>
    <row r="79" spans="1:4" x14ac:dyDescent="0.35">
      <c r="A79" s="84"/>
      <c r="D79" s="76"/>
    </row>
    <row r="80" spans="1:4" x14ac:dyDescent="0.35">
      <c r="A80" s="84"/>
      <c r="D80" s="76"/>
    </row>
    <row r="81" spans="1:4" x14ac:dyDescent="0.35">
      <c r="A81" s="84"/>
      <c r="D81" s="76"/>
    </row>
    <row r="82" spans="1:4" x14ac:dyDescent="0.35">
      <c r="A82" s="84"/>
      <c r="D82" s="76"/>
    </row>
    <row r="83" spans="1:4" x14ac:dyDescent="0.35">
      <c r="A83" s="84"/>
      <c r="D83" s="76"/>
    </row>
    <row r="84" spans="1:4" x14ac:dyDescent="0.35">
      <c r="A84" s="84"/>
      <c r="D84" s="76"/>
    </row>
    <row r="85" spans="1:4" x14ac:dyDescent="0.35">
      <c r="A85" s="84"/>
      <c r="D85" s="76"/>
    </row>
    <row r="86" spans="1:4" x14ac:dyDescent="0.35">
      <c r="A86" s="84"/>
      <c r="D86" s="76"/>
    </row>
    <row r="87" spans="1:4" x14ac:dyDescent="0.35">
      <c r="A87" s="84"/>
      <c r="D87" s="76"/>
    </row>
    <row r="88" spans="1:4" x14ac:dyDescent="0.35">
      <c r="A88" s="84"/>
      <c r="D88" s="76"/>
    </row>
    <row r="89" spans="1:4" x14ac:dyDescent="0.35">
      <c r="A89" s="84"/>
      <c r="D89" s="76"/>
    </row>
    <row r="90" spans="1:4" x14ac:dyDescent="0.35">
      <c r="A90" s="84"/>
      <c r="D90" s="76"/>
    </row>
    <row r="91" spans="1:4" x14ac:dyDescent="0.35">
      <c r="A91" s="84"/>
      <c r="D91" s="76"/>
    </row>
    <row r="92" spans="1:4" x14ac:dyDescent="0.35">
      <c r="A92" s="84"/>
      <c r="D92" s="76"/>
    </row>
    <row r="93" spans="1:4" x14ac:dyDescent="0.35">
      <c r="A93" s="84"/>
      <c r="D93" s="76"/>
    </row>
    <row r="94" spans="1:4" x14ac:dyDescent="0.35">
      <c r="A94" s="84"/>
      <c r="D94" s="76"/>
    </row>
    <row r="95" spans="1:4" x14ac:dyDescent="0.35">
      <c r="A95" s="84"/>
      <c r="D95" s="76"/>
    </row>
    <row r="96" spans="1:4" x14ac:dyDescent="0.35">
      <c r="A96" s="84"/>
      <c r="D96" s="76"/>
    </row>
    <row r="97" spans="1:4" x14ac:dyDescent="0.35">
      <c r="A97" s="84"/>
      <c r="D97" s="76"/>
    </row>
    <row r="98" spans="1:4" x14ac:dyDescent="0.35">
      <c r="A98" s="84"/>
      <c r="D98" s="76"/>
    </row>
    <row r="99" spans="1:4" x14ac:dyDescent="0.35">
      <c r="A99" s="84"/>
      <c r="D99" s="76"/>
    </row>
    <row r="100" spans="1:4" x14ac:dyDescent="0.35">
      <c r="A100" s="84"/>
      <c r="D100" s="76"/>
    </row>
    <row r="101" spans="1:4" x14ac:dyDescent="0.35">
      <c r="A101" s="84"/>
      <c r="D101" s="76"/>
    </row>
    <row r="102" spans="1:4" x14ac:dyDescent="0.35">
      <c r="A102" s="84"/>
      <c r="D102" s="76"/>
    </row>
    <row r="103" spans="1:4" x14ac:dyDescent="0.35">
      <c r="A103" s="84"/>
      <c r="D103" s="76"/>
    </row>
    <row r="104" spans="1:4" x14ac:dyDescent="0.35">
      <c r="A104" s="84"/>
      <c r="D104" s="76"/>
    </row>
    <row r="105" spans="1:4" x14ac:dyDescent="0.35">
      <c r="A105" s="84"/>
      <c r="D105" s="76"/>
    </row>
    <row r="106" spans="1:4" x14ac:dyDescent="0.35">
      <c r="A106" s="84"/>
      <c r="D106" s="76"/>
    </row>
    <row r="107" spans="1:4" x14ac:dyDescent="0.35">
      <c r="A107" s="84"/>
      <c r="D107" s="76"/>
    </row>
    <row r="108" spans="1:4" x14ac:dyDescent="0.35">
      <c r="A108" s="84"/>
      <c r="D108" s="76"/>
    </row>
    <row r="109" spans="1:4" x14ac:dyDescent="0.35">
      <c r="A109" s="84"/>
      <c r="D109" s="76"/>
    </row>
    <row r="110" spans="1:4" x14ac:dyDescent="0.35">
      <c r="A110" s="84"/>
      <c r="D110" s="76"/>
    </row>
    <row r="111" spans="1:4" x14ac:dyDescent="0.35">
      <c r="A111" s="84"/>
      <c r="D111" s="76"/>
    </row>
    <row r="112" spans="1:4" x14ac:dyDescent="0.35">
      <c r="A112" s="84"/>
      <c r="D112" s="76"/>
    </row>
    <row r="113" spans="1:4" x14ac:dyDescent="0.35">
      <c r="A113" s="84"/>
      <c r="D113" s="76"/>
    </row>
    <row r="114" spans="1:4" x14ac:dyDescent="0.35">
      <c r="A114" s="84"/>
      <c r="D114" s="76"/>
    </row>
    <row r="115" spans="1:4" x14ac:dyDescent="0.35">
      <c r="A115" s="84"/>
      <c r="D115" s="76"/>
    </row>
    <row r="116" spans="1:4" x14ac:dyDescent="0.35">
      <c r="A116" s="84"/>
      <c r="D116" s="76"/>
    </row>
    <row r="117" spans="1:4" x14ac:dyDescent="0.35">
      <c r="A117" s="84"/>
      <c r="D117" s="76"/>
    </row>
    <row r="118" spans="1:4" x14ac:dyDescent="0.35">
      <c r="A118" s="84"/>
      <c r="D118" s="76"/>
    </row>
    <row r="119" spans="1:4" x14ac:dyDescent="0.35">
      <c r="A119" s="84"/>
      <c r="D119" s="76"/>
    </row>
    <row r="120" spans="1:4" x14ac:dyDescent="0.35">
      <c r="A120" s="84"/>
      <c r="D120" s="76"/>
    </row>
    <row r="121" spans="1:4" x14ac:dyDescent="0.35">
      <c r="A121" s="84"/>
      <c r="D121" s="76"/>
    </row>
    <row r="122" spans="1:4" x14ac:dyDescent="0.35">
      <c r="A122" s="84"/>
      <c r="D122" s="76"/>
    </row>
    <row r="123" spans="1:4" x14ac:dyDescent="0.35">
      <c r="A123" s="84"/>
      <c r="D123" s="76"/>
    </row>
    <row r="124" spans="1:4" x14ac:dyDescent="0.35">
      <c r="A124" s="84"/>
      <c r="D124" s="76"/>
    </row>
    <row r="125" spans="1:4" x14ac:dyDescent="0.35">
      <c r="A125" s="84"/>
      <c r="D125" s="76"/>
    </row>
    <row r="126" spans="1:4" x14ac:dyDescent="0.35">
      <c r="A126" s="84"/>
      <c r="D126" s="76"/>
    </row>
    <row r="127" spans="1:4" x14ac:dyDescent="0.35">
      <c r="A127" s="84"/>
      <c r="D127" s="76"/>
    </row>
    <row r="128" spans="1:4" x14ac:dyDescent="0.35">
      <c r="A128" s="84"/>
      <c r="D128" s="76"/>
    </row>
    <row r="129" spans="1:4" x14ac:dyDescent="0.35">
      <c r="A129" s="84"/>
      <c r="D129" s="76"/>
    </row>
    <row r="130" spans="1:4" x14ac:dyDescent="0.35">
      <c r="A130" s="84"/>
      <c r="D130" s="76"/>
    </row>
    <row r="131" spans="1:4" x14ac:dyDescent="0.35">
      <c r="A131" s="84"/>
      <c r="D131" s="76"/>
    </row>
    <row r="132" spans="1:4" x14ac:dyDescent="0.35">
      <c r="A132" s="84"/>
      <c r="D132" s="76"/>
    </row>
    <row r="133" spans="1:4" x14ac:dyDescent="0.35">
      <c r="A133" s="84"/>
      <c r="D133" s="76"/>
    </row>
    <row r="134" spans="1:4" x14ac:dyDescent="0.35">
      <c r="A134" s="84"/>
      <c r="D134" s="76"/>
    </row>
    <row r="135" spans="1:4" x14ac:dyDescent="0.35">
      <c r="A135" s="84"/>
      <c r="D135" s="76"/>
    </row>
    <row r="136" spans="1:4" x14ac:dyDescent="0.35">
      <c r="A136" s="84"/>
      <c r="D136" s="76"/>
    </row>
    <row r="137" spans="1:4" x14ac:dyDescent="0.35">
      <c r="A137" s="84"/>
      <c r="D137" s="76"/>
    </row>
    <row r="138" spans="1:4" x14ac:dyDescent="0.35">
      <c r="A138" s="84"/>
      <c r="D138" s="76"/>
    </row>
    <row r="139" spans="1:4" x14ac:dyDescent="0.35">
      <c r="A139" s="84"/>
      <c r="D139" s="76"/>
    </row>
    <row r="140" spans="1:4" x14ac:dyDescent="0.35">
      <c r="A140" s="84"/>
      <c r="D140" s="76"/>
    </row>
    <row r="141" spans="1:4" x14ac:dyDescent="0.35">
      <c r="A141" s="84"/>
      <c r="D141" s="76"/>
    </row>
    <row r="142" spans="1:4" x14ac:dyDescent="0.35">
      <c r="A142" s="84"/>
      <c r="D142" s="76"/>
    </row>
    <row r="143" spans="1:4" x14ac:dyDescent="0.35">
      <c r="A143" s="84"/>
      <c r="D143" s="76"/>
    </row>
    <row r="144" spans="1:4" x14ac:dyDescent="0.35">
      <c r="A144" s="84"/>
      <c r="D144" s="76"/>
    </row>
    <row r="145" spans="1:4" x14ac:dyDescent="0.35">
      <c r="A145" s="84"/>
      <c r="D145" s="76"/>
    </row>
    <row r="146" spans="1:4" x14ac:dyDescent="0.35">
      <c r="A146" s="84"/>
      <c r="D146" s="76"/>
    </row>
    <row r="147" spans="1:4" x14ac:dyDescent="0.35">
      <c r="A147" s="84"/>
      <c r="D147" s="76"/>
    </row>
    <row r="148" spans="1:4" x14ac:dyDescent="0.35">
      <c r="A148" s="84"/>
      <c r="D148" s="76"/>
    </row>
    <row r="149" spans="1:4" x14ac:dyDescent="0.35">
      <c r="A149" s="84"/>
      <c r="D149" s="76"/>
    </row>
    <row r="150" spans="1:4" x14ac:dyDescent="0.35">
      <c r="A150" s="84"/>
      <c r="D150" s="76"/>
    </row>
    <row r="151" spans="1:4" x14ac:dyDescent="0.35">
      <c r="A151" s="84"/>
      <c r="D151" s="76"/>
    </row>
    <row r="152" spans="1:4" x14ac:dyDescent="0.35">
      <c r="A152" s="84"/>
      <c r="D152" s="76"/>
    </row>
    <row r="153" spans="1:4" x14ac:dyDescent="0.35">
      <c r="A153" s="84"/>
      <c r="D153" s="76"/>
    </row>
    <row r="154" spans="1:4" x14ac:dyDescent="0.35">
      <c r="A154" s="84"/>
      <c r="D154" s="76"/>
    </row>
    <row r="155" spans="1:4" x14ac:dyDescent="0.35">
      <c r="A155" s="84"/>
      <c r="D155" s="76"/>
    </row>
    <row r="156" spans="1:4" x14ac:dyDescent="0.35">
      <c r="A156" s="84"/>
      <c r="D156" s="76"/>
    </row>
    <row r="157" spans="1:4" x14ac:dyDescent="0.35">
      <c r="A157" s="84"/>
      <c r="D157" s="76"/>
    </row>
    <row r="158" spans="1:4" x14ac:dyDescent="0.35">
      <c r="A158" s="84"/>
      <c r="D158" s="76"/>
    </row>
    <row r="159" spans="1:4" x14ac:dyDescent="0.35">
      <c r="A159" s="84"/>
      <c r="D159" s="76"/>
    </row>
    <row r="160" spans="1:4" x14ac:dyDescent="0.35">
      <c r="A160" s="84"/>
      <c r="D160" s="76"/>
    </row>
    <row r="161" spans="1:4" x14ac:dyDescent="0.35">
      <c r="A161" s="84"/>
      <c r="D161" s="76"/>
    </row>
    <row r="162" spans="1:4" x14ac:dyDescent="0.35">
      <c r="A162" s="84"/>
      <c r="D162" s="76"/>
    </row>
    <row r="163" spans="1:4" x14ac:dyDescent="0.35">
      <c r="A163" s="84"/>
      <c r="D163" s="76"/>
    </row>
    <row r="164" spans="1:4" x14ac:dyDescent="0.35">
      <c r="A164" s="84"/>
      <c r="D164" s="76"/>
    </row>
    <row r="165" spans="1:4" x14ac:dyDescent="0.35">
      <c r="A165" s="84"/>
      <c r="D165" s="76"/>
    </row>
    <row r="166" spans="1:4" x14ac:dyDescent="0.35">
      <c r="A166" s="84"/>
      <c r="D166" s="76"/>
    </row>
    <row r="167" spans="1:4" x14ac:dyDescent="0.35">
      <c r="A167" s="84"/>
      <c r="D167" s="76"/>
    </row>
    <row r="168" spans="1:4" x14ac:dyDescent="0.35">
      <c r="A168" s="84"/>
      <c r="D168" s="76"/>
    </row>
    <row r="169" spans="1:4" x14ac:dyDescent="0.35">
      <c r="A169" s="84"/>
      <c r="D169" s="76"/>
    </row>
    <row r="170" spans="1:4" x14ac:dyDescent="0.35">
      <c r="A170" s="84"/>
      <c r="D170" s="76"/>
    </row>
    <row r="171" spans="1:4" x14ac:dyDescent="0.35">
      <c r="A171" s="84"/>
      <c r="D171" s="76"/>
    </row>
    <row r="172" spans="1:4" x14ac:dyDescent="0.35">
      <c r="A172" s="84"/>
      <c r="D172" s="76"/>
    </row>
    <row r="173" spans="1:4" x14ac:dyDescent="0.35">
      <c r="A173" s="84"/>
      <c r="D173" s="76"/>
    </row>
    <row r="174" spans="1:4" x14ac:dyDescent="0.35">
      <c r="A174" s="84"/>
      <c r="D174" s="76"/>
    </row>
    <row r="175" spans="1:4" x14ac:dyDescent="0.35">
      <c r="A175" s="84"/>
      <c r="D175" s="76"/>
    </row>
    <row r="176" spans="1:4" x14ac:dyDescent="0.35">
      <c r="A176" s="84"/>
      <c r="D176" s="76"/>
    </row>
    <row r="177" spans="1:4" x14ac:dyDescent="0.35">
      <c r="A177" s="84"/>
      <c r="D177" s="76"/>
    </row>
    <row r="178" spans="1:4" x14ac:dyDescent="0.35">
      <c r="A178" s="84"/>
      <c r="D178" s="76"/>
    </row>
    <row r="179" spans="1:4" x14ac:dyDescent="0.35">
      <c r="A179" s="84"/>
      <c r="D179" s="76"/>
    </row>
    <row r="180" spans="1:4" x14ac:dyDescent="0.35">
      <c r="A180" s="84"/>
      <c r="D180" s="76"/>
    </row>
    <row r="181" spans="1:4" x14ac:dyDescent="0.35">
      <c r="A181" s="84"/>
      <c r="D181" s="76"/>
    </row>
    <row r="182" spans="1:4" x14ac:dyDescent="0.35">
      <c r="A182" s="84"/>
      <c r="D182" s="76"/>
    </row>
    <row r="183" spans="1:4" x14ac:dyDescent="0.35">
      <c r="A183" s="84"/>
      <c r="D183" s="76"/>
    </row>
    <row r="184" spans="1:4" x14ac:dyDescent="0.35">
      <c r="A184" s="84"/>
      <c r="D184" s="76"/>
    </row>
    <row r="185" spans="1:4" x14ac:dyDescent="0.35">
      <c r="A185" s="84"/>
      <c r="D185" s="76"/>
    </row>
    <row r="186" spans="1:4" x14ac:dyDescent="0.35">
      <c r="A186" s="84"/>
      <c r="D186" s="76"/>
    </row>
    <row r="187" spans="1:4" x14ac:dyDescent="0.35">
      <c r="A187" s="84"/>
      <c r="D187" s="76"/>
    </row>
    <row r="188" spans="1:4" x14ac:dyDescent="0.35">
      <c r="A188" s="84"/>
      <c r="D188" s="76"/>
    </row>
    <row r="189" spans="1:4" x14ac:dyDescent="0.35">
      <c r="A189" s="84"/>
      <c r="D189" s="76"/>
    </row>
    <row r="190" spans="1:4" x14ac:dyDescent="0.35">
      <c r="A190" s="84"/>
      <c r="D190" s="76"/>
    </row>
    <row r="191" spans="1:4" x14ac:dyDescent="0.35">
      <c r="A191" s="84"/>
      <c r="D191" s="76"/>
    </row>
    <row r="192" spans="1:4" x14ac:dyDescent="0.35">
      <c r="A192" s="84"/>
      <c r="D192" s="76"/>
    </row>
    <row r="193" spans="1:4" x14ac:dyDescent="0.35">
      <c r="A193" s="84"/>
      <c r="D193" s="76"/>
    </row>
    <row r="194" spans="1:4" x14ac:dyDescent="0.35">
      <c r="A194" s="84"/>
      <c r="D194" s="76"/>
    </row>
    <row r="195" spans="1:4" x14ac:dyDescent="0.35">
      <c r="A195" s="84"/>
      <c r="D195" s="76"/>
    </row>
    <row r="196" spans="1:4" x14ac:dyDescent="0.35">
      <c r="A196" s="84"/>
      <c r="D196" s="76"/>
    </row>
    <row r="197" spans="1:4" x14ac:dyDescent="0.35">
      <c r="A197" s="84"/>
      <c r="D197" s="76"/>
    </row>
    <row r="198" spans="1:4" x14ac:dyDescent="0.35">
      <c r="A198" s="84"/>
      <c r="D198" s="76"/>
    </row>
    <row r="199" spans="1:4" x14ac:dyDescent="0.35">
      <c r="A199" s="84"/>
      <c r="D199" s="76"/>
    </row>
    <row r="200" spans="1:4" x14ac:dyDescent="0.35">
      <c r="A200" s="84"/>
      <c r="D200" s="76"/>
    </row>
    <row r="201" spans="1:4" x14ac:dyDescent="0.35">
      <c r="A201" s="84"/>
      <c r="D201" s="76"/>
    </row>
    <row r="202" spans="1:4" x14ac:dyDescent="0.35">
      <c r="A202" s="84"/>
      <c r="D202" s="76"/>
    </row>
    <row r="203" spans="1:4" x14ac:dyDescent="0.35">
      <c r="A203" s="84"/>
      <c r="D203" s="76"/>
    </row>
    <row r="204" spans="1:4" x14ac:dyDescent="0.35">
      <c r="A204" s="84"/>
      <c r="D204" s="76"/>
    </row>
    <row r="205" spans="1:4" x14ac:dyDescent="0.35">
      <c r="A205" s="84"/>
      <c r="D205" s="76"/>
    </row>
    <row r="206" spans="1:4" x14ac:dyDescent="0.35">
      <c r="A206" s="84"/>
      <c r="D206" s="76"/>
    </row>
    <row r="207" spans="1:4" x14ac:dyDescent="0.35">
      <c r="A207" s="84"/>
      <c r="D207" s="76"/>
    </row>
    <row r="208" spans="1:4" x14ac:dyDescent="0.35">
      <c r="A208" s="84"/>
      <c r="D208" s="76"/>
    </row>
    <row r="209" spans="1:4" x14ac:dyDescent="0.35">
      <c r="A209" s="84"/>
      <c r="D209" s="76"/>
    </row>
    <row r="210" spans="1:4" x14ac:dyDescent="0.35">
      <c r="A210" s="84"/>
      <c r="D210" s="76"/>
    </row>
    <row r="211" spans="1:4" x14ac:dyDescent="0.35">
      <c r="A211" s="84"/>
      <c r="D211" s="76"/>
    </row>
    <row r="212" spans="1:4" x14ac:dyDescent="0.35">
      <c r="A212" s="84"/>
      <c r="D212" s="76"/>
    </row>
    <row r="213" spans="1:4" x14ac:dyDescent="0.35">
      <c r="A213" s="84"/>
      <c r="D213" s="76"/>
    </row>
    <row r="214" spans="1:4" x14ac:dyDescent="0.35">
      <c r="A214" s="84"/>
      <c r="D214" s="76"/>
    </row>
    <row r="215" spans="1:4" x14ac:dyDescent="0.35">
      <c r="A215" s="84"/>
      <c r="D215" s="76"/>
    </row>
    <row r="216" spans="1:4" x14ac:dyDescent="0.35">
      <c r="A216" s="84"/>
      <c r="D216" s="76"/>
    </row>
    <row r="217" spans="1:4" x14ac:dyDescent="0.35">
      <c r="A217" s="84"/>
      <c r="D217" s="76"/>
    </row>
    <row r="218" spans="1:4" x14ac:dyDescent="0.35">
      <c r="A218" s="84"/>
      <c r="D218" s="76"/>
    </row>
    <row r="219" spans="1:4" x14ac:dyDescent="0.35">
      <c r="A219" s="84"/>
      <c r="D219" s="76"/>
    </row>
    <row r="220" spans="1:4" x14ac:dyDescent="0.35">
      <c r="A220" s="84"/>
      <c r="D220" s="76"/>
    </row>
    <row r="221" spans="1:4" x14ac:dyDescent="0.35">
      <c r="A221" s="84"/>
      <c r="D221" s="76"/>
    </row>
    <row r="222" spans="1:4" x14ac:dyDescent="0.35">
      <c r="A222" s="84"/>
      <c r="D222" s="76"/>
    </row>
    <row r="223" spans="1:4" x14ac:dyDescent="0.35">
      <c r="A223" s="84"/>
      <c r="D223" s="76"/>
    </row>
    <row r="224" spans="1:4" x14ac:dyDescent="0.35">
      <c r="A224" s="84"/>
      <c r="D224" s="76"/>
    </row>
    <row r="225" spans="1:4" x14ac:dyDescent="0.35">
      <c r="A225" s="84"/>
      <c r="D225" s="76"/>
    </row>
    <row r="226" spans="1:4" x14ac:dyDescent="0.35">
      <c r="A226" s="84"/>
      <c r="D226" s="76"/>
    </row>
    <row r="227" spans="1:4" x14ac:dyDescent="0.35">
      <c r="A227" s="84"/>
      <c r="D227" s="76"/>
    </row>
    <row r="228" spans="1:4" x14ac:dyDescent="0.35">
      <c r="A228" s="84"/>
      <c r="D228" s="76"/>
    </row>
    <row r="229" spans="1:4" x14ac:dyDescent="0.35">
      <c r="A229" s="84"/>
      <c r="D229" s="76"/>
    </row>
    <row r="230" spans="1:4" x14ac:dyDescent="0.35">
      <c r="A230" s="84"/>
      <c r="D230" s="76"/>
    </row>
    <row r="231" spans="1:4" x14ac:dyDescent="0.35">
      <c r="A231" s="84"/>
      <c r="D231" s="76"/>
    </row>
    <row r="232" spans="1:4" x14ac:dyDescent="0.35">
      <c r="A232" s="84"/>
      <c r="D232" s="76"/>
    </row>
    <row r="233" spans="1:4" x14ac:dyDescent="0.35">
      <c r="A233" s="84"/>
      <c r="D233" s="76"/>
    </row>
    <row r="234" spans="1:4" x14ac:dyDescent="0.35">
      <c r="A234" s="84"/>
      <c r="D234" s="76"/>
    </row>
    <row r="235" spans="1:4" x14ac:dyDescent="0.35">
      <c r="A235" s="84"/>
      <c r="D235" s="76"/>
    </row>
    <row r="236" spans="1:4" x14ac:dyDescent="0.35">
      <c r="A236" s="84"/>
      <c r="D236" s="76"/>
    </row>
    <row r="237" spans="1:4" x14ac:dyDescent="0.35">
      <c r="A237" s="84"/>
      <c r="D237" s="76"/>
    </row>
    <row r="238" spans="1:4" x14ac:dyDescent="0.35">
      <c r="A238" s="84"/>
      <c r="D238" s="76"/>
    </row>
    <row r="239" spans="1:4" x14ac:dyDescent="0.35">
      <c r="A239" s="84"/>
      <c r="D239" s="76"/>
    </row>
    <row r="240" spans="1:4" x14ac:dyDescent="0.35">
      <c r="A240" s="84"/>
      <c r="D240" s="76"/>
    </row>
    <row r="241" spans="1:4" x14ac:dyDescent="0.35">
      <c r="A241" s="84"/>
      <c r="D241" s="76"/>
    </row>
    <row r="242" spans="1:4" x14ac:dyDescent="0.35">
      <c r="A242" s="84"/>
      <c r="D242" s="76"/>
    </row>
    <row r="243" spans="1:4" x14ac:dyDescent="0.35">
      <c r="A243" s="84"/>
      <c r="D243" s="76"/>
    </row>
    <row r="244" spans="1:4" x14ac:dyDescent="0.35">
      <c r="A244" s="84"/>
      <c r="D244" s="76"/>
    </row>
    <row r="245" spans="1:4" x14ac:dyDescent="0.35">
      <c r="A245" s="84"/>
      <c r="D245" s="76"/>
    </row>
    <row r="246" spans="1:4" x14ac:dyDescent="0.35">
      <c r="A246" s="84"/>
      <c r="D246" s="76"/>
    </row>
    <row r="247" spans="1:4" x14ac:dyDescent="0.35">
      <c r="A247" s="84"/>
      <c r="D247" s="76"/>
    </row>
    <row r="248" spans="1:4" x14ac:dyDescent="0.35">
      <c r="A248" s="84"/>
      <c r="D248" s="76"/>
    </row>
    <row r="249" spans="1:4" x14ac:dyDescent="0.35">
      <c r="A249" s="84"/>
      <c r="D249" s="76"/>
    </row>
    <row r="250" spans="1:4" x14ac:dyDescent="0.35">
      <c r="A250" s="84"/>
      <c r="D250" s="76"/>
    </row>
    <row r="251" spans="1:4" x14ac:dyDescent="0.35">
      <c r="A251" s="84"/>
      <c r="D251" s="76"/>
    </row>
    <row r="252" spans="1:4" x14ac:dyDescent="0.35">
      <c r="A252" s="84"/>
      <c r="D252" s="76"/>
    </row>
    <row r="253" spans="1:4" x14ac:dyDescent="0.35">
      <c r="A253" s="84"/>
      <c r="D253" s="76"/>
    </row>
    <row r="254" spans="1:4" x14ac:dyDescent="0.35">
      <c r="A254" s="84"/>
      <c r="D254" s="76"/>
    </row>
    <row r="255" spans="1:4" x14ac:dyDescent="0.35">
      <c r="A255" s="84"/>
      <c r="D255" s="76"/>
    </row>
    <row r="256" spans="1:4" x14ac:dyDescent="0.35">
      <c r="A256" s="84"/>
      <c r="D256" s="76"/>
    </row>
    <row r="257" spans="1:4" x14ac:dyDescent="0.35">
      <c r="A257" s="84"/>
      <c r="D257" s="76"/>
    </row>
    <row r="258" spans="1:4" x14ac:dyDescent="0.35">
      <c r="A258" s="84"/>
      <c r="D258" s="76"/>
    </row>
    <row r="259" spans="1:4" x14ac:dyDescent="0.35">
      <c r="A259" s="84"/>
      <c r="D259" s="76"/>
    </row>
    <row r="260" spans="1:4" x14ac:dyDescent="0.35">
      <c r="A260" s="84"/>
      <c r="D260" s="76"/>
    </row>
    <row r="261" spans="1:4" x14ac:dyDescent="0.35">
      <c r="A261" s="84"/>
      <c r="D261" s="76"/>
    </row>
    <row r="262" spans="1:4" x14ac:dyDescent="0.35">
      <c r="A262" s="84"/>
      <c r="D262" s="76"/>
    </row>
    <row r="263" spans="1:4" x14ac:dyDescent="0.35">
      <c r="A263" s="84"/>
      <c r="D263" s="76"/>
    </row>
    <row r="264" spans="1:4" x14ac:dyDescent="0.35">
      <c r="A264" s="84"/>
      <c r="D264" s="76"/>
    </row>
    <row r="265" spans="1:4" x14ac:dyDescent="0.35">
      <c r="A265" s="84"/>
      <c r="D265" s="76"/>
    </row>
    <row r="266" spans="1:4" x14ac:dyDescent="0.35">
      <c r="A266" s="84"/>
      <c r="D266" s="76"/>
    </row>
    <row r="267" spans="1:4" x14ac:dyDescent="0.35">
      <c r="A267" s="84"/>
      <c r="D267" s="76"/>
    </row>
    <row r="268" spans="1:4" x14ac:dyDescent="0.35">
      <c r="A268" s="84"/>
      <c r="D268" s="76"/>
    </row>
    <row r="269" spans="1:4" x14ac:dyDescent="0.35">
      <c r="A269" s="84"/>
      <c r="D269" s="76"/>
    </row>
    <row r="270" spans="1:4" x14ac:dyDescent="0.35">
      <c r="A270" s="84"/>
      <c r="D270" s="76"/>
    </row>
    <row r="271" spans="1:4" x14ac:dyDescent="0.35">
      <c r="A271" s="84"/>
      <c r="D271" s="76"/>
    </row>
    <row r="272" spans="1:4" x14ac:dyDescent="0.35">
      <c r="A272" s="84"/>
      <c r="D272" s="76"/>
    </row>
    <row r="273" spans="1:4" x14ac:dyDescent="0.35">
      <c r="A273" s="84"/>
      <c r="D273" s="76"/>
    </row>
    <row r="274" spans="1:4" x14ac:dyDescent="0.35">
      <c r="A274" s="84"/>
      <c r="D274" s="76"/>
    </row>
    <row r="275" spans="1:4" x14ac:dyDescent="0.35">
      <c r="A275" s="84"/>
      <c r="D275" s="76"/>
    </row>
    <row r="276" spans="1:4" x14ac:dyDescent="0.35">
      <c r="A276" s="84"/>
      <c r="D276" s="76"/>
    </row>
    <row r="277" spans="1:4" x14ac:dyDescent="0.35">
      <c r="A277" s="84"/>
      <c r="D277" s="76"/>
    </row>
    <row r="278" spans="1:4" x14ac:dyDescent="0.35">
      <c r="A278" s="84"/>
      <c r="D278" s="76"/>
    </row>
    <row r="279" spans="1:4" x14ac:dyDescent="0.35">
      <c r="A279" s="84"/>
      <c r="D279" s="76"/>
    </row>
    <row r="280" spans="1:4" x14ac:dyDescent="0.35">
      <c r="A280" s="84"/>
      <c r="D280" s="76"/>
    </row>
    <row r="281" spans="1:4" x14ac:dyDescent="0.35">
      <c r="A281" s="84"/>
      <c r="D281" s="76"/>
    </row>
    <row r="282" spans="1:4" x14ac:dyDescent="0.35">
      <c r="A282" s="84"/>
      <c r="D282" s="76"/>
    </row>
    <row r="283" spans="1:4" x14ac:dyDescent="0.35">
      <c r="A283" s="84"/>
      <c r="D283" s="76"/>
    </row>
    <row r="284" spans="1:4" x14ac:dyDescent="0.35">
      <c r="A284" s="84"/>
      <c r="D284" s="76"/>
    </row>
    <row r="285" spans="1:4" x14ac:dyDescent="0.35">
      <c r="A285" s="84"/>
      <c r="D285" s="76"/>
    </row>
    <row r="286" spans="1:4" x14ac:dyDescent="0.35">
      <c r="A286" s="84"/>
      <c r="D286" s="76"/>
    </row>
    <row r="287" spans="1:4" x14ac:dyDescent="0.35">
      <c r="A287" s="84"/>
      <c r="D287" s="76"/>
    </row>
    <row r="288" spans="1:4" x14ac:dyDescent="0.35">
      <c r="A288" s="84"/>
      <c r="D288" s="76"/>
    </row>
    <row r="289" spans="1:4" x14ac:dyDescent="0.35">
      <c r="A289" s="84"/>
      <c r="D289" s="76"/>
    </row>
    <row r="290" spans="1:4" x14ac:dyDescent="0.35">
      <c r="A290" s="84"/>
      <c r="D290" s="76"/>
    </row>
    <row r="291" spans="1:4" x14ac:dyDescent="0.35">
      <c r="A291" s="84"/>
      <c r="D291" s="76"/>
    </row>
    <row r="292" spans="1:4" x14ac:dyDescent="0.35">
      <c r="A292" s="84"/>
      <c r="D292" s="76"/>
    </row>
    <row r="293" spans="1:4" x14ac:dyDescent="0.35">
      <c r="A293" s="84"/>
      <c r="D293" s="76"/>
    </row>
    <row r="294" spans="1:4" x14ac:dyDescent="0.35">
      <c r="A294" s="84"/>
      <c r="D294" s="76"/>
    </row>
    <row r="295" spans="1:4" x14ac:dyDescent="0.35">
      <c r="A295" s="84"/>
      <c r="D295" s="76"/>
    </row>
    <row r="296" spans="1:4" x14ac:dyDescent="0.35">
      <c r="A296" s="84"/>
      <c r="D296" s="76"/>
    </row>
    <row r="297" spans="1:4" x14ac:dyDescent="0.35">
      <c r="A297" s="84"/>
      <c r="D297" s="76"/>
    </row>
    <row r="298" spans="1:4" x14ac:dyDescent="0.35">
      <c r="A298" s="84"/>
      <c r="D298" s="76"/>
    </row>
    <row r="299" spans="1:4" x14ac:dyDescent="0.35">
      <c r="A299" s="84"/>
      <c r="D299" s="76"/>
    </row>
    <row r="300" spans="1:4" x14ac:dyDescent="0.35">
      <c r="A300" s="84"/>
      <c r="D300" s="76"/>
    </row>
    <row r="301" spans="1:4" x14ac:dyDescent="0.35">
      <c r="A301" s="84"/>
      <c r="D301" s="76"/>
    </row>
    <row r="302" spans="1:4" x14ac:dyDescent="0.35">
      <c r="A302" s="84"/>
      <c r="D302" s="76"/>
    </row>
    <row r="303" spans="1:4" x14ac:dyDescent="0.35">
      <c r="A303" s="84"/>
      <c r="D303" s="76"/>
    </row>
    <row r="304" spans="1:4" x14ac:dyDescent="0.35">
      <c r="A304" s="84"/>
      <c r="D304" s="76"/>
    </row>
    <row r="305" spans="1:4" x14ac:dyDescent="0.35">
      <c r="A305" s="84"/>
      <c r="D305" s="76"/>
    </row>
    <row r="306" spans="1:4" x14ac:dyDescent="0.35">
      <c r="A306" s="84"/>
      <c r="D306" s="76"/>
    </row>
    <row r="307" spans="1:4" x14ac:dyDescent="0.35">
      <c r="A307" s="84"/>
      <c r="D307" s="76"/>
    </row>
    <row r="308" spans="1:4" x14ac:dyDescent="0.35">
      <c r="A308" s="84"/>
      <c r="D308" s="76"/>
    </row>
    <row r="309" spans="1:4" x14ac:dyDescent="0.35">
      <c r="A309" s="84"/>
      <c r="D309" s="76"/>
    </row>
    <row r="310" spans="1:4" x14ac:dyDescent="0.35">
      <c r="A310" s="84"/>
      <c r="D310" s="76"/>
    </row>
    <row r="311" spans="1:4" x14ac:dyDescent="0.35">
      <c r="A311" s="84"/>
      <c r="D311" s="76"/>
    </row>
    <row r="312" spans="1:4" x14ac:dyDescent="0.35">
      <c r="A312" s="84"/>
      <c r="D312" s="76"/>
    </row>
    <row r="313" spans="1:4" x14ac:dyDescent="0.35">
      <c r="A313" s="84"/>
      <c r="D313" s="76"/>
    </row>
    <row r="314" spans="1:4" x14ac:dyDescent="0.35">
      <c r="A314" s="84"/>
      <c r="D314" s="76"/>
    </row>
    <row r="315" spans="1:4" x14ac:dyDescent="0.35">
      <c r="A315" s="84"/>
      <c r="D315" s="76"/>
    </row>
    <row r="316" spans="1:4" x14ac:dyDescent="0.35">
      <c r="A316" s="84"/>
      <c r="D316" s="76"/>
    </row>
    <row r="317" spans="1:4" x14ac:dyDescent="0.35">
      <c r="A317" s="84"/>
      <c r="D317" s="76"/>
    </row>
    <row r="318" spans="1:4" x14ac:dyDescent="0.35">
      <c r="A318" s="84"/>
      <c r="D318" s="76"/>
    </row>
    <row r="319" spans="1:4" x14ac:dyDescent="0.35">
      <c r="A319" s="84"/>
      <c r="D319" s="76"/>
    </row>
    <row r="320" spans="1:4" x14ac:dyDescent="0.35">
      <c r="A320" s="84"/>
      <c r="D320" s="76"/>
    </row>
    <row r="321" spans="1:4" x14ac:dyDescent="0.35">
      <c r="A321" s="84"/>
      <c r="D321" s="76"/>
    </row>
    <row r="322" spans="1:4" x14ac:dyDescent="0.35">
      <c r="A322" s="84"/>
      <c r="D322" s="76"/>
    </row>
    <row r="323" spans="1:4" x14ac:dyDescent="0.35">
      <c r="A323" s="84"/>
      <c r="D323" s="76"/>
    </row>
    <row r="324" spans="1:4" x14ac:dyDescent="0.35">
      <c r="A324" s="84"/>
      <c r="D324" s="76"/>
    </row>
    <row r="325" spans="1:4" x14ac:dyDescent="0.35">
      <c r="A325" s="84"/>
      <c r="D325" s="76"/>
    </row>
    <row r="326" spans="1:4" x14ac:dyDescent="0.35">
      <c r="A326" s="84"/>
      <c r="D326" s="76"/>
    </row>
    <row r="327" spans="1:4" x14ac:dyDescent="0.35">
      <c r="A327" s="84"/>
      <c r="D327" s="76"/>
    </row>
    <row r="328" spans="1:4" x14ac:dyDescent="0.35">
      <c r="A328" s="84"/>
      <c r="D328" s="76"/>
    </row>
    <row r="329" spans="1:4" x14ac:dyDescent="0.35">
      <c r="A329" s="84"/>
      <c r="D329" s="76"/>
    </row>
    <row r="330" spans="1:4" x14ac:dyDescent="0.35">
      <c r="A330" s="84"/>
      <c r="D330" s="76"/>
    </row>
    <row r="331" spans="1:4" x14ac:dyDescent="0.35">
      <c r="A331" s="84"/>
      <c r="D331" s="76"/>
    </row>
    <row r="332" spans="1:4" x14ac:dyDescent="0.35">
      <c r="A332" s="84"/>
      <c r="D332" s="76"/>
    </row>
    <row r="333" spans="1:4" x14ac:dyDescent="0.35">
      <c r="A333" s="84"/>
      <c r="D333" s="76"/>
    </row>
    <row r="334" spans="1:4" x14ac:dyDescent="0.35">
      <c r="A334" s="84"/>
      <c r="D334" s="76"/>
    </row>
    <row r="335" spans="1:4" x14ac:dyDescent="0.35">
      <c r="A335" s="84"/>
      <c r="D335" s="76"/>
    </row>
    <row r="336" spans="1:4" x14ac:dyDescent="0.35">
      <c r="A336" s="84"/>
      <c r="D336" s="76"/>
    </row>
    <row r="337" spans="1:4" x14ac:dyDescent="0.35">
      <c r="A337" s="84"/>
      <c r="D337" s="76"/>
    </row>
    <row r="338" spans="1:4" x14ac:dyDescent="0.35">
      <c r="A338" s="84"/>
      <c r="D338" s="76"/>
    </row>
    <row r="339" spans="1:4" x14ac:dyDescent="0.35">
      <c r="A339" s="84"/>
      <c r="D339" s="76"/>
    </row>
    <row r="340" spans="1:4" x14ac:dyDescent="0.35">
      <c r="A340" s="84"/>
      <c r="D340" s="76"/>
    </row>
    <row r="341" spans="1:4" x14ac:dyDescent="0.35">
      <c r="A341" s="84"/>
      <c r="D341" s="76"/>
    </row>
    <row r="342" spans="1:4" x14ac:dyDescent="0.35">
      <c r="A342" s="84"/>
      <c r="D342" s="76"/>
    </row>
    <row r="343" spans="1:4" x14ac:dyDescent="0.35">
      <c r="A343" s="84"/>
      <c r="D343" s="76"/>
    </row>
    <row r="344" spans="1:4" x14ac:dyDescent="0.35">
      <c r="A344" s="84"/>
      <c r="D344" s="76"/>
    </row>
    <row r="345" spans="1:4" x14ac:dyDescent="0.35">
      <c r="A345" s="84"/>
      <c r="D345" s="76"/>
    </row>
    <row r="346" spans="1:4" x14ac:dyDescent="0.35">
      <c r="A346" s="84"/>
      <c r="D346" s="76"/>
    </row>
    <row r="347" spans="1:4" x14ac:dyDescent="0.35">
      <c r="A347" s="84"/>
      <c r="D347" s="76"/>
    </row>
    <row r="348" spans="1:4" x14ac:dyDescent="0.35">
      <c r="A348" s="84"/>
      <c r="D348" s="76"/>
    </row>
    <row r="349" spans="1:4" x14ac:dyDescent="0.35">
      <c r="A349" s="84"/>
      <c r="D349" s="76"/>
    </row>
    <row r="350" spans="1:4" x14ac:dyDescent="0.35">
      <c r="A350" s="84"/>
      <c r="D350" s="76"/>
    </row>
    <row r="351" spans="1:4" x14ac:dyDescent="0.35">
      <c r="A351" s="84"/>
      <c r="D351" s="76"/>
    </row>
    <row r="352" spans="1:4" x14ac:dyDescent="0.35">
      <c r="A352" s="84"/>
      <c r="D352" s="76"/>
    </row>
    <row r="353" spans="1:4" x14ac:dyDescent="0.35">
      <c r="A353" s="84"/>
      <c r="D353" s="76"/>
    </row>
    <row r="354" spans="1:4" x14ac:dyDescent="0.35">
      <c r="A354" s="84"/>
      <c r="D354" s="76"/>
    </row>
    <row r="355" spans="1:4" x14ac:dyDescent="0.35">
      <c r="A355" s="84"/>
      <c r="D355" s="76"/>
    </row>
    <row r="356" spans="1:4" x14ac:dyDescent="0.35">
      <c r="A356" s="84"/>
      <c r="D356" s="76"/>
    </row>
    <row r="357" spans="1:4" x14ac:dyDescent="0.35">
      <c r="A357" s="84"/>
      <c r="D357" s="76"/>
    </row>
    <row r="358" spans="1:4" x14ac:dyDescent="0.35">
      <c r="A358" s="84"/>
      <c r="D358" s="76"/>
    </row>
    <row r="359" spans="1:4" x14ac:dyDescent="0.35">
      <c r="A359" s="84"/>
      <c r="D359" s="76"/>
    </row>
    <row r="360" spans="1:4" x14ac:dyDescent="0.35">
      <c r="A360" s="84"/>
      <c r="D360" s="76"/>
    </row>
    <row r="361" spans="1:4" x14ac:dyDescent="0.35">
      <c r="A361" s="84"/>
      <c r="D361" s="76"/>
    </row>
    <row r="362" spans="1:4" x14ac:dyDescent="0.35">
      <c r="A362" s="84"/>
      <c r="D362" s="76"/>
    </row>
    <row r="363" spans="1:4" x14ac:dyDescent="0.35">
      <c r="A363" s="84"/>
      <c r="D363" s="76"/>
    </row>
    <row r="364" spans="1:4" x14ac:dyDescent="0.35">
      <c r="A364" s="84"/>
      <c r="D364" s="76"/>
    </row>
    <row r="365" spans="1:4" x14ac:dyDescent="0.35">
      <c r="A365" s="84"/>
      <c r="D365" s="76"/>
    </row>
    <row r="366" spans="1:4" x14ac:dyDescent="0.35">
      <c r="A366" s="84"/>
      <c r="D366" s="76"/>
    </row>
    <row r="367" spans="1:4" x14ac:dyDescent="0.35">
      <c r="A367" s="84"/>
      <c r="D367" s="76"/>
    </row>
    <row r="368" spans="1:4" x14ac:dyDescent="0.35">
      <c r="A368" s="84"/>
      <c r="D368" s="76"/>
    </row>
    <row r="369" spans="1:4" x14ac:dyDescent="0.35">
      <c r="A369" s="84"/>
      <c r="D369" s="76"/>
    </row>
    <row r="370" spans="1:4" x14ac:dyDescent="0.35">
      <c r="A370" s="84"/>
      <c r="D370" s="76"/>
    </row>
    <row r="371" spans="1:4" x14ac:dyDescent="0.35">
      <c r="A371" s="84"/>
      <c r="D371" s="76"/>
    </row>
    <row r="372" spans="1:4" x14ac:dyDescent="0.35">
      <c r="A372" s="84"/>
      <c r="D372" s="76"/>
    </row>
    <row r="373" spans="1:4" x14ac:dyDescent="0.35">
      <c r="A373" s="84"/>
      <c r="D373" s="76"/>
    </row>
    <row r="374" spans="1:4" x14ac:dyDescent="0.35">
      <c r="A374" s="84"/>
      <c r="D374" s="76"/>
    </row>
    <row r="375" spans="1:4" x14ac:dyDescent="0.35">
      <c r="A375" s="84"/>
      <c r="D375" s="76"/>
    </row>
    <row r="376" spans="1:4" x14ac:dyDescent="0.35">
      <c r="A376" s="84"/>
      <c r="D376" s="76"/>
    </row>
    <row r="377" spans="1:4" x14ac:dyDescent="0.35">
      <c r="A377" s="84"/>
      <c r="D377" s="76"/>
    </row>
    <row r="378" spans="1:4" x14ac:dyDescent="0.35">
      <c r="A378" s="84"/>
      <c r="D378" s="76"/>
    </row>
    <row r="379" spans="1:4" x14ac:dyDescent="0.35">
      <c r="A379" s="84"/>
      <c r="D379" s="76"/>
    </row>
    <row r="380" spans="1:4" x14ac:dyDescent="0.35">
      <c r="A380" s="84"/>
      <c r="D380" s="76"/>
    </row>
    <row r="381" spans="1:4" x14ac:dyDescent="0.35">
      <c r="A381" s="84"/>
      <c r="D381" s="76"/>
    </row>
    <row r="382" spans="1:4" x14ac:dyDescent="0.35">
      <c r="A382" s="84"/>
      <c r="D382" s="76"/>
    </row>
    <row r="383" spans="1:4" x14ac:dyDescent="0.35">
      <c r="A383" s="84"/>
      <c r="D383" s="76"/>
    </row>
    <row r="384" spans="1:4" x14ac:dyDescent="0.35">
      <c r="A384" s="84"/>
      <c r="D384" s="76"/>
    </row>
    <row r="385" spans="1:4" x14ac:dyDescent="0.35">
      <c r="A385" s="84"/>
      <c r="D385" s="76"/>
    </row>
    <row r="386" spans="1:4" x14ac:dyDescent="0.35">
      <c r="A386" s="84"/>
      <c r="D386" s="76"/>
    </row>
    <row r="387" spans="1:4" x14ac:dyDescent="0.35">
      <c r="A387" s="84"/>
      <c r="D387" s="76"/>
    </row>
    <row r="388" spans="1:4" x14ac:dyDescent="0.35">
      <c r="A388" s="84"/>
      <c r="D388" s="76"/>
    </row>
    <row r="389" spans="1:4" x14ac:dyDescent="0.35">
      <c r="A389" s="84"/>
      <c r="D389" s="76"/>
    </row>
    <row r="390" spans="1:4" x14ac:dyDescent="0.35">
      <c r="A390" s="84"/>
      <c r="D390" s="76"/>
    </row>
    <row r="391" spans="1:4" x14ac:dyDescent="0.35">
      <c r="A391" s="84"/>
      <c r="D391" s="76"/>
    </row>
    <row r="392" spans="1:4" x14ac:dyDescent="0.35">
      <c r="A392" s="84"/>
      <c r="D392" s="76"/>
    </row>
    <row r="393" spans="1:4" x14ac:dyDescent="0.35">
      <c r="A393" s="84"/>
      <c r="D393" s="76"/>
    </row>
    <row r="394" spans="1:4" x14ac:dyDescent="0.35">
      <c r="A394" s="84"/>
      <c r="D394" s="76"/>
    </row>
    <row r="395" spans="1:4" x14ac:dyDescent="0.35">
      <c r="A395" s="84"/>
      <c r="D395" s="76"/>
    </row>
    <row r="396" spans="1:4" x14ac:dyDescent="0.35">
      <c r="A396" s="84"/>
      <c r="D396" s="76"/>
    </row>
    <row r="397" spans="1:4" x14ac:dyDescent="0.35">
      <c r="A397" s="84"/>
      <c r="D397" s="76"/>
    </row>
    <row r="398" spans="1:4" x14ac:dyDescent="0.35">
      <c r="A398" s="84"/>
      <c r="D398" s="76"/>
    </row>
    <row r="399" spans="1:4" x14ac:dyDescent="0.35">
      <c r="A399" s="84"/>
      <c r="D399" s="76"/>
    </row>
    <row r="400" spans="1:4" x14ac:dyDescent="0.35">
      <c r="A400" s="84"/>
      <c r="D400" s="76"/>
    </row>
    <row r="401" spans="1:4" x14ac:dyDescent="0.35">
      <c r="A401" s="84"/>
      <c r="D401" s="76"/>
    </row>
    <row r="402" spans="1:4" x14ac:dyDescent="0.35">
      <c r="A402" s="84"/>
      <c r="D402" s="76"/>
    </row>
    <row r="403" spans="1:4" x14ac:dyDescent="0.35">
      <c r="A403" s="84"/>
      <c r="D403" s="76"/>
    </row>
    <row r="404" spans="1:4" x14ac:dyDescent="0.35">
      <c r="A404" s="84"/>
      <c r="D404" s="76"/>
    </row>
    <row r="405" spans="1:4" x14ac:dyDescent="0.35">
      <c r="A405" s="84"/>
      <c r="D405" s="76"/>
    </row>
    <row r="406" spans="1:4" x14ac:dyDescent="0.35">
      <c r="A406" s="84"/>
      <c r="D406" s="76"/>
    </row>
    <row r="407" spans="1:4" x14ac:dyDescent="0.35">
      <c r="A407" s="84"/>
      <c r="D407" s="76"/>
    </row>
    <row r="408" spans="1:4" x14ac:dyDescent="0.35">
      <c r="A408" s="84"/>
      <c r="D408" s="76"/>
    </row>
    <row r="409" spans="1:4" x14ac:dyDescent="0.35">
      <c r="A409" s="84"/>
      <c r="D409" s="76"/>
    </row>
    <row r="410" spans="1:4" x14ac:dyDescent="0.35">
      <c r="A410" s="84"/>
      <c r="D410" s="76"/>
    </row>
    <row r="411" spans="1:4" x14ac:dyDescent="0.35">
      <c r="A411" s="84"/>
      <c r="D411" s="76"/>
    </row>
    <row r="412" spans="1:4" x14ac:dyDescent="0.35">
      <c r="A412" s="84"/>
      <c r="D412" s="76"/>
    </row>
    <row r="413" spans="1:4" x14ac:dyDescent="0.35">
      <c r="A413" s="84"/>
      <c r="D413" s="76"/>
    </row>
    <row r="414" spans="1:4" x14ac:dyDescent="0.35">
      <c r="A414" s="84"/>
      <c r="D414" s="76"/>
    </row>
    <row r="415" spans="1:4" x14ac:dyDescent="0.35">
      <c r="A415" s="84"/>
      <c r="D415" s="76"/>
    </row>
    <row r="416" spans="1:4" x14ac:dyDescent="0.35">
      <c r="A416" s="84"/>
      <c r="D416" s="76"/>
    </row>
    <row r="417" spans="1:4" x14ac:dyDescent="0.35">
      <c r="A417" s="84"/>
      <c r="D417" s="76"/>
    </row>
    <row r="418" spans="1:4" x14ac:dyDescent="0.35">
      <c r="A418" s="84"/>
      <c r="D418" s="76"/>
    </row>
    <row r="419" spans="1:4" x14ac:dyDescent="0.35">
      <c r="A419" s="84"/>
      <c r="D419" s="76"/>
    </row>
    <row r="420" spans="1:4" x14ac:dyDescent="0.35">
      <c r="A420" s="84"/>
      <c r="D420" s="76"/>
    </row>
    <row r="421" spans="1:4" x14ac:dyDescent="0.35">
      <c r="A421" s="84"/>
      <c r="D421" s="76"/>
    </row>
    <row r="422" spans="1:4" x14ac:dyDescent="0.35">
      <c r="A422" s="84"/>
      <c r="D422" s="76"/>
    </row>
    <row r="423" spans="1:4" x14ac:dyDescent="0.35">
      <c r="A423" s="84"/>
      <c r="D423" s="76"/>
    </row>
    <row r="424" spans="1:4" x14ac:dyDescent="0.35">
      <c r="A424" s="84"/>
      <c r="D424" s="76"/>
    </row>
    <row r="425" spans="1:4" x14ac:dyDescent="0.35">
      <c r="A425" s="84"/>
      <c r="D425" s="76"/>
    </row>
    <row r="426" spans="1:4" x14ac:dyDescent="0.35">
      <c r="A426" s="84"/>
      <c r="D426" s="76"/>
    </row>
    <row r="427" spans="1:4" x14ac:dyDescent="0.35">
      <c r="A427" s="84"/>
      <c r="D427" s="76"/>
    </row>
    <row r="428" spans="1:4" x14ac:dyDescent="0.35">
      <c r="A428" s="84"/>
      <c r="D428" s="76"/>
    </row>
    <row r="429" spans="1:4" x14ac:dyDescent="0.35">
      <c r="A429" s="84"/>
      <c r="D429" s="76"/>
    </row>
    <row r="430" spans="1:4" x14ac:dyDescent="0.35">
      <c r="A430" s="84"/>
      <c r="D430" s="76"/>
    </row>
    <row r="431" spans="1:4" x14ac:dyDescent="0.35">
      <c r="A431" s="84"/>
      <c r="D431" s="76"/>
    </row>
    <row r="432" spans="1:4" x14ac:dyDescent="0.35">
      <c r="A432" s="84"/>
      <c r="D432" s="76"/>
    </row>
    <row r="433" spans="1:4" x14ac:dyDescent="0.35">
      <c r="A433" s="84"/>
      <c r="D433" s="76"/>
    </row>
    <row r="434" spans="1:4" x14ac:dyDescent="0.35">
      <c r="A434" s="84"/>
      <c r="D434" s="76"/>
    </row>
    <row r="435" spans="1:4" x14ac:dyDescent="0.35">
      <c r="A435" s="84"/>
      <c r="D435" s="76"/>
    </row>
    <row r="436" spans="1:4" x14ac:dyDescent="0.35">
      <c r="A436" s="84"/>
      <c r="D436" s="76"/>
    </row>
    <row r="437" spans="1:4" x14ac:dyDescent="0.35">
      <c r="A437" s="84"/>
      <c r="D437" s="76"/>
    </row>
    <row r="438" spans="1:4" x14ac:dyDescent="0.35">
      <c r="A438" s="84"/>
      <c r="D438" s="76"/>
    </row>
    <row r="439" spans="1:4" x14ac:dyDescent="0.35">
      <c r="A439" s="84"/>
      <c r="D439" s="76"/>
    </row>
    <row r="440" spans="1:4" x14ac:dyDescent="0.35">
      <c r="A440" s="84"/>
      <c r="D440" s="76"/>
    </row>
    <row r="441" spans="1:4" x14ac:dyDescent="0.35">
      <c r="A441" s="84"/>
      <c r="D441" s="76"/>
    </row>
    <row r="442" spans="1:4" x14ac:dyDescent="0.35">
      <c r="A442" s="84"/>
      <c r="D442" s="76"/>
    </row>
    <row r="443" spans="1:4" x14ac:dyDescent="0.35">
      <c r="A443" s="84"/>
      <c r="D443" s="76"/>
    </row>
    <row r="444" spans="1:4" x14ac:dyDescent="0.35">
      <c r="A444" s="84"/>
      <c r="D444" s="76"/>
    </row>
    <row r="445" spans="1:4" x14ac:dyDescent="0.35">
      <c r="A445" s="84"/>
      <c r="D445" s="76"/>
    </row>
    <row r="446" spans="1:4" x14ac:dyDescent="0.35">
      <c r="A446" s="84"/>
      <c r="D446" s="76"/>
    </row>
    <row r="447" spans="1:4" x14ac:dyDescent="0.35">
      <c r="A447" s="84"/>
      <c r="D447" s="76"/>
    </row>
    <row r="448" spans="1:4" x14ac:dyDescent="0.35">
      <c r="A448" s="84"/>
      <c r="D448" s="76"/>
    </row>
    <row r="449" spans="1:4" x14ac:dyDescent="0.35">
      <c r="A449" s="84"/>
      <c r="D449" s="76"/>
    </row>
    <row r="450" spans="1:4" x14ac:dyDescent="0.35">
      <c r="A450" s="84"/>
      <c r="D450" s="76"/>
    </row>
    <row r="451" spans="1:4" x14ac:dyDescent="0.35">
      <c r="A451" s="84"/>
      <c r="D451" s="76"/>
    </row>
    <row r="452" spans="1:4" x14ac:dyDescent="0.35">
      <c r="A452" s="84"/>
      <c r="D452" s="76"/>
    </row>
    <row r="453" spans="1:4" x14ac:dyDescent="0.35">
      <c r="A453" s="84"/>
      <c r="D453" s="76"/>
    </row>
    <row r="454" spans="1:4" x14ac:dyDescent="0.35">
      <c r="A454" s="84"/>
      <c r="D454" s="76"/>
    </row>
    <row r="455" spans="1:4" x14ac:dyDescent="0.35">
      <c r="A455" s="84"/>
      <c r="D455" s="76"/>
    </row>
    <row r="456" spans="1:4" x14ac:dyDescent="0.35">
      <c r="A456" s="84"/>
      <c r="D456" s="76"/>
    </row>
    <row r="457" spans="1:4" x14ac:dyDescent="0.35">
      <c r="A457" s="84"/>
      <c r="D457" s="76"/>
    </row>
    <row r="458" spans="1:4" x14ac:dyDescent="0.35">
      <c r="A458" s="84"/>
      <c r="D458" s="76"/>
    </row>
    <row r="459" spans="1:4" x14ac:dyDescent="0.35">
      <c r="A459" s="84"/>
      <c r="D459" s="76"/>
    </row>
    <row r="460" spans="1:4" x14ac:dyDescent="0.35">
      <c r="A460" s="84"/>
      <c r="D460" s="76"/>
    </row>
    <row r="461" spans="1:4" x14ac:dyDescent="0.35">
      <c r="A461" s="84"/>
      <c r="D461" s="76"/>
    </row>
    <row r="462" spans="1:4" x14ac:dyDescent="0.35">
      <c r="A462" s="84"/>
      <c r="D462" s="76"/>
    </row>
    <row r="463" spans="1:4" x14ac:dyDescent="0.35">
      <c r="A463" s="84"/>
      <c r="D463" s="76"/>
    </row>
    <row r="464" spans="1:4" x14ac:dyDescent="0.35">
      <c r="A464" s="84"/>
      <c r="D464" s="76"/>
    </row>
    <row r="465" spans="1:4" x14ac:dyDescent="0.35">
      <c r="A465" s="84"/>
      <c r="D465" s="76"/>
    </row>
    <row r="466" spans="1:4" x14ac:dyDescent="0.35">
      <c r="A466" s="84"/>
      <c r="D466" s="76"/>
    </row>
    <row r="467" spans="1:4" x14ac:dyDescent="0.35">
      <c r="A467" s="84"/>
      <c r="D467" s="76"/>
    </row>
    <row r="468" spans="1:4" x14ac:dyDescent="0.35">
      <c r="A468" s="84"/>
      <c r="D468" s="76"/>
    </row>
    <row r="469" spans="1:4" x14ac:dyDescent="0.35">
      <c r="A469" s="84"/>
      <c r="D469" s="76"/>
    </row>
    <row r="470" spans="1:4" x14ac:dyDescent="0.35">
      <c r="A470" s="84"/>
      <c r="D470" s="76"/>
    </row>
    <row r="471" spans="1:4" x14ac:dyDescent="0.35">
      <c r="A471" s="84"/>
      <c r="D471" s="76"/>
    </row>
    <row r="472" spans="1:4" x14ac:dyDescent="0.35">
      <c r="A472" s="84"/>
      <c r="D472" s="76"/>
    </row>
    <row r="473" spans="1:4" x14ac:dyDescent="0.35">
      <c r="A473" s="84"/>
      <c r="D473" s="76"/>
    </row>
    <row r="474" spans="1:4" x14ac:dyDescent="0.35">
      <c r="A474" s="84"/>
      <c r="D474" s="76"/>
    </row>
    <row r="475" spans="1:4" x14ac:dyDescent="0.35">
      <c r="A475" s="84"/>
      <c r="D475" s="76"/>
    </row>
    <row r="476" spans="1:4" x14ac:dyDescent="0.35">
      <c r="A476" s="84"/>
      <c r="D476" s="76"/>
    </row>
    <row r="477" spans="1:4" x14ac:dyDescent="0.35">
      <c r="A477" s="84"/>
      <c r="D477" s="76"/>
    </row>
    <row r="478" spans="1:4" x14ac:dyDescent="0.35">
      <c r="A478" s="84"/>
      <c r="D478" s="76"/>
    </row>
    <row r="479" spans="1:4" x14ac:dyDescent="0.35">
      <c r="A479" s="84"/>
      <c r="D479" s="76"/>
    </row>
    <row r="480" spans="1:4" x14ac:dyDescent="0.35">
      <c r="A480" s="84"/>
      <c r="D480" s="76"/>
    </row>
    <row r="481" spans="1:4" x14ac:dyDescent="0.35">
      <c r="A481" s="84"/>
      <c r="D481" s="76"/>
    </row>
    <row r="482" spans="1:4" x14ac:dyDescent="0.35">
      <c r="A482" s="84"/>
      <c r="D482" s="76"/>
    </row>
    <row r="483" spans="1:4" x14ac:dyDescent="0.35">
      <c r="A483" s="84"/>
      <c r="D483" s="76"/>
    </row>
    <row r="484" spans="1:4" x14ac:dyDescent="0.35">
      <c r="A484" s="84"/>
      <c r="D484" s="76"/>
    </row>
    <row r="485" spans="1:4" x14ac:dyDescent="0.35">
      <c r="A485" s="84"/>
      <c r="D485" s="76"/>
    </row>
    <row r="486" spans="1:4" x14ac:dyDescent="0.35">
      <c r="A486" s="84"/>
      <c r="D486" s="76"/>
    </row>
    <row r="487" spans="1:4" x14ac:dyDescent="0.35">
      <c r="A487" s="84"/>
      <c r="D487" s="76"/>
    </row>
    <row r="488" spans="1:4" x14ac:dyDescent="0.35">
      <c r="A488" s="84"/>
      <c r="D488" s="76"/>
    </row>
    <row r="489" spans="1:4" x14ac:dyDescent="0.35">
      <c r="A489" s="84"/>
      <c r="D489" s="76"/>
    </row>
    <row r="490" spans="1:4" x14ac:dyDescent="0.35">
      <c r="A490" s="84"/>
      <c r="D490" s="76"/>
    </row>
    <row r="491" spans="1:4" x14ac:dyDescent="0.35">
      <c r="A491" s="84"/>
      <c r="D491" s="76"/>
    </row>
    <row r="492" spans="1:4" x14ac:dyDescent="0.35">
      <c r="A492" s="84"/>
      <c r="D492" s="76"/>
    </row>
    <row r="493" spans="1:4" x14ac:dyDescent="0.35">
      <c r="A493" s="84"/>
      <c r="D493" s="76"/>
    </row>
    <row r="494" spans="1:4" x14ac:dyDescent="0.35">
      <c r="A494" s="84"/>
      <c r="D494" s="76"/>
    </row>
    <row r="495" spans="1:4" x14ac:dyDescent="0.35">
      <c r="A495" s="84"/>
      <c r="D495" s="76"/>
    </row>
    <row r="496" spans="1:4" x14ac:dyDescent="0.35">
      <c r="A496" s="84"/>
      <c r="D496" s="76"/>
    </row>
    <row r="497" spans="1:4" x14ac:dyDescent="0.35">
      <c r="A497" s="84"/>
      <c r="D497" s="76"/>
    </row>
    <row r="498" spans="1:4" x14ac:dyDescent="0.35">
      <c r="A498" s="84"/>
      <c r="D498" s="76"/>
    </row>
    <row r="499" spans="1:4" x14ac:dyDescent="0.35">
      <c r="A499" s="84"/>
      <c r="D499" s="76"/>
    </row>
    <row r="500" spans="1:4" x14ac:dyDescent="0.35">
      <c r="A500" s="84"/>
      <c r="D500" s="76"/>
    </row>
    <row r="501" spans="1:4" x14ac:dyDescent="0.35">
      <c r="A501" s="84"/>
      <c r="D501" s="76"/>
    </row>
    <row r="502" spans="1:4" x14ac:dyDescent="0.35">
      <c r="A502" s="84"/>
      <c r="D502" s="76"/>
    </row>
    <row r="503" spans="1:4" x14ac:dyDescent="0.35">
      <c r="A503" s="84"/>
      <c r="D503" s="76"/>
    </row>
    <row r="504" spans="1:4" x14ac:dyDescent="0.35">
      <c r="A504" s="84"/>
      <c r="D504" s="76"/>
    </row>
    <row r="505" spans="1:4" x14ac:dyDescent="0.35">
      <c r="A505" s="84"/>
      <c r="D505" s="76"/>
    </row>
    <row r="506" spans="1:4" x14ac:dyDescent="0.35">
      <c r="A506" s="84"/>
      <c r="D506" s="76"/>
    </row>
    <row r="507" spans="1:4" x14ac:dyDescent="0.35">
      <c r="A507" s="84"/>
      <c r="D507" s="76"/>
    </row>
    <row r="508" spans="1:4" x14ac:dyDescent="0.35">
      <c r="A508" s="84"/>
      <c r="D508" s="76"/>
    </row>
    <row r="509" spans="1:4" x14ac:dyDescent="0.35">
      <c r="A509" s="84"/>
      <c r="D509" s="76"/>
    </row>
    <row r="510" spans="1:4" x14ac:dyDescent="0.35">
      <c r="A510" s="84"/>
      <c r="D510" s="76"/>
    </row>
    <row r="511" spans="1:4" x14ac:dyDescent="0.35">
      <c r="A511" s="84"/>
      <c r="D511" s="76"/>
    </row>
    <row r="512" spans="1:4" x14ac:dyDescent="0.35">
      <c r="A512" s="84"/>
      <c r="D512" s="76"/>
    </row>
    <row r="513" spans="1:4" x14ac:dyDescent="0.35">
      <c r="A513" s="84"/>
      <c r="D513" s="76"/>
    </row>
    <row r="514" spans="1:4" x14ac:dyDescent="0.35">
      <c r="A514" s="84"/>
      <c r="D514" s="76"/>
    </row>
    <row r="515" spans="1:4" x14ac:dyDescent="0.35">
      <c r="A515" s="84"/>
      <c r="D515" s="76"/>
    </row>
    <row r="516" spans="1:4" x14ac:dyDescent="0.35">
      <c r="A516" s="84"/>
      <c r="D516" s="76"/>
    </row>
    <row r="517" spans="1:4" x14ac:dyDescent="0.35">
      <c r="A517" s="84"/>
      <c r="D517" s="76"/>
    </row>
    <row r="518" spans="1:4" x14ac:dyDescent="0.35">
      <c r="A518" s="84"/>
      <c r="D518" s="76"/>
    </row>
    <row r="519" spans="1:4" x14ac:dyDescent="0.35">
      <c r="A519" s="84"/>
      <c r="D519" s="76"/>
    </row>
    <row r="520" spans="1:4" x14ac:dyDescent="0.35">
      <c r="A520" s="84"/>
      <c r="D520" s="76"/>
    </row>
    <row r="521" spans="1:4" x14ac:dyDescent="0.35">
      <c r="A521" s="84"/>
      <c r="D521" s="76"/>
    </row>
    <row r="522" spans="1:4" x14ac:dyDescent="0.35">
      <c r="A522" s="84"/>
      <c r="D522" s="76"/>
    </row>
    <row r="523" spans="1:4" x14ac:dyDescent="0.35">
      <c r="A523" s="84"/>
      <c r="D523" s="76"/>
    </row>
    <row r="524" spans="1:4" x14ac:dyDescent="0.35">
      <c r="A524" s="84"/>
      <c r="D524" s="76"/>
    </row>
    <row r="525" spans="1:4" x14ac:dyDescent="0.35">
      <c r="A525" s="84"/>
      <c r="D525" s="76"/>
    </row>
    <row r="526" spans="1:4" x14ac:dyDescent="0.35">
      <c r="A526" s="84"/>
      <c r="D526" s="76"/>
    </row>
    <row r="527" spans="1:4" x14ac:dyDescent="0.35">
      <c r="A527" s="84"/>
      <c r="D527" s="76"/>
    </row>
    <row r="528" spans="1:4" x14ac:dyDescent="0.35">
      <c r="A528" s="84"/>
      <c r="D528" s="76"/>
    </row>
    <row r="529" spans="1:4" x14ac:dyDescent="0.35">
      <c r="A529" s="84"/>
      <c r="D529" s="76"/>
    </row>
    <row r="530" spans="1:4" x14ac:dyDescent="0.35">
      <c r="A530" s="84"/>
      <c r="D530" s="76"/>
    </row>
    <row r="531" spans="1:4" x14ac:dyDescent="0.35">
      <c r="A531" s="84"/>
      <c r="D531" s="76"/>
    </row>
    <row r="532" spans="1:4" x14ac:dyDescent="0.35">
      <c r="A532" s="84"/>
      <c r="D532" s="76"/>
    </row>
    <row r="533" spans="1:4" x14ac:dyDescent="0.35">
      <c r="A533" s="84"/>
      <c r="D533" s="76"/>
    </row>
    <row r="534" spans="1:4" x14ac:dyDescent="0.35">
      <c r="A534" s="84"/>
      <c r="D534" s="76"/>
    </row>
    <row r="535" spans="1:4" x14ac:dyDescent="0.35">
      <c r="A535" s="84"/>
      <c r="D535" s="76"/>
    </row>
    <row r="536" spans="1:4" x14ac:dyDescent="0.35">
      <c r="A536" s="84"/>
      <c r="D536" s="76"/>
    </row>
    <row r="537" spans="1:4" x14ac:dyDescent="0.35">
      <c r="A537" s="84"/>
      <c r="D537" s="76"/>
    </row>
    <row r="538" spans="1:4" x14ac:dyDescent="0.35">
      <c r="A538" s="84"/>
      <c r="D538" s="76"/>
    </row>
    <row r="539" spans="1:4" x14ac:dyDescent="0.35">
      <c r="A539" s="84"/>
      <c r="D539" s="76"/>
    </row>
    <row r="540" spans="1:4" x14ac:dyDescent="0.35">
      <c r="A540" s="84"/>
      <c r="D540" s="76"/>
    </row>
    <row r="541" spans="1:4" x14ac:dyDescent="0.35">
      <c r="A541" s="84"/>
      <c r="D541" s="76"/>
    </row>
    <row r="542" spans="1:4" x14ac:dyDescent="0.35">
      <c r="A542" s="84"/>
      <c r="D542" s="76"/>
    </row>
    <row r="543" spans="1:4" x14ac:dyDescent="0.35">
      <c r="A543" s="84"/>
      <c r="D543" s="76"/>
    </row>
    <row r="544" spans="1:4" x14ac:dyDescent="0.35">
      <c r="A544" s="84"/>
      <c r="D544" s="76"/>
    </row>
    <row r="545" spans="1:4" x14ac:dyDescent="0.35">
      <c r="A545" s="84"/>
      <c r="D545" s="76"/>
    </row>
    <row r="546" spans="1:4" x14ac:dyDescent="0.35">
      <c r="A546" s="84"/>
      <c r="D546" s="76"/>
    </row>
    <row r="547" spans="1:4" x14ac:dyDescent="0.35">
      <c r="A547" s="84"/>
      <c r="D547" s="76"/>
    </row>
    <row r="548" spans="1:4" x14ac:dyDescent="0.35">
      <c r="A548" s="84"/>
      <c r="D548" s="76"/>
    </row>
    <row r="549" spans="1:4" x14ac:dyDescent="0.35">
      <c r="A549" s="84"/>
      <c r="D549" s="76"/>
    </row>
    <row r="550" spans="1:4" x14ac:dyDescent="0.35">
      <c r="A550" s="84"/>
      <c r="D550" s="76"/>
    </row>
    <row r="551" spans="1:4" x14ac:dyDescent="0.35">
      <c r="A551" s="84"/>
      <c r="D551" s="76"/>
    </row>
    <row r="552" spans="1:4" x14ac:dyDescent="0.35">
      <c r="A552" s="84"/>
      <c r="D552" s="76"/>
    </row>
    <row r="553" spans="1:4" x14ac:dyDescent="0.35">
      <c r="A553" s="84"/>
      <c r="D553" s="76"/>
    </row>
    <row r="554" spans="1:4" x14ac:dyDescent="0.35">
      <c r="A554" s="84"/>
      <c r="D554" s="76"/>
    </row>
    <row r="555" spans="1:4" x14ac:dyDescent="0.35">
      <c r="A555" s="84"/>
      <c r="D555" s="76"/>
    </row>
    <row r="556" spans="1:4" x14ac:dyDescent="0.35">
      <c r="A556" s="84"/>
      <c r="D556" s="76"/>
    </row>
    <row r="557" spans="1:4" x14ac:dyDescent="0.35">
      <c r="A557" s="84"/>
      <c r="D557" s="76"/>
    </row>
    <row r="558" spans="1:4" x14ac:dyDescent="0.35">
      <c r="A558" s="84"/>
      <c r="D558" s="76"/>
    </row>
    <row r="559" spans="1:4" x14ac:dyDescent="0.35">
      <c r="A559" s="84"/>
      <c r="D559" s="76"/>
    </row>
    <row r="560" spans="1:4" x14ac:dyDescent="0.35">
      <c r="A560" s="84"/>
      <c r="D560" s="76"/>
    </row>
    <row r="561" spans="1:4" x14ac:dyDescent="0.35">
      <c r="A561" s="84"/>
      <c r="D561" s="76"/>
    </row>
    <row r="562" spans="1:4" x14ac:dyDescent="0.35">
      <c r="A562" s="84"/>
      <c r="D562" s="76"/>
    </row>
    <row r="563" spans="1:4" x14ac:dyDescent="0.35">
      <c r="A563" s="84"/>
      <c r="D563" s="76"/>
    </row>
    <row r="564" spans="1:4" x14ac:dyDescent="0.35">
      <c r="A564" s="84"/>
      <c r="D564" s="76"/>
    </row>
    <row r="565" spans="1:4" x14ac:dyDescent="0.35">
      <c r="A565" s="84"/>
      <c r="D565" s="76"/>
    </row>
    <row r="566" spans="1:4" x14ac:dyDescent="0.35">
      <c r="A566" s="84"/>
      <c r="D566" s="76"/>
    </row>
    <row r="567" spans="1:4" x14ac:dyDescent="0.35">
      <c r="A567" s="84"/>
      <c r="D567" s="76"/>
    </row>
    <row r="568" spans="1:4" x14ac:dyDescent="0.35">
      <c r="A568" s="84"/>
      <c r="D568" s="76"/>
    </row>
    <row r="569" spans="1:4" x14ac:dyDescent="0.35">
      <c r="A569" s="84"/>
      <c r="D569" s="76"/>
    </row>
    <row r="570" spans="1:4" x14ac:dyDescent="0.35">
      <c r="A570" s="84"/>
      <c r="D570" s="76"/>
    </row>
    <row r="571" spans="1:4" x14ac:dyDescent="0.35">
      <c r="A571" s="84"/>
      <c r="D571" s="76"/>
    </row>
    <row r="572" spans="1:4" x14ac:dyDescent="0.35">
      <c r="A572" s="84"/>
      <c r="D572" s="76"/>
    </row>
    <row r="573" spans="1:4" x14ac:dyDescent="0.35">
      <c r="A573" s="84"/>
      <c r="D573" s="76"/>
    </row>
    <row r="574" spans="1:4" x14ac:dyDescent="0.35">
      <c r="A574" s="84"/>
      <c r="D574" s="76"/>
    </row>
    <row r="575" spans="1:4" x14ac:dyDescent="0.35">
      <c r="A575" s="84"/>
      <c r="D575" s="76"/>
    </row>
    <row r="576" spans="1:4" x14ac:dyDescent="0.35">
      <c r="A576" s="84"/>
      <c r="D576" s="76"/>
    </row>
    <row r="577" spans="1:4" x14ac:dyDescent="0.35">
      <c r="A577" s="84"/>
      <c r="D577" s="76"/>
    </row>
    <row r="578" spans="1:4" x14ac:dyDescent="0.35">
      <c r="A578" s="84"/>
      <c r="D578" s="76"/>
    </row>
    <row r="579" spans="1:4" x14ac:dyDescent="0.35">
      <c r="A579" s="84"/>
      <c r="D579" s="76"/>
    </row>
    <row r="580" spans="1:4" x14ac:dyDescent="0.35">
      <c r="A580" s="84"/>
      <c r="D580" s="76"/>
    </row>
    <row r="581" spans="1:4" x14ac:dyDescent="0.35">
      <c r="A581" s="84"/>
      <c r="D581" s="76"/>
    </row>
    <row r="582" spans="1:4" x14ac:dyDescent="0.35">
      <c r="A582" s="84"/>
      <c r="D582" s="76"/>
    </row>
    <row r="583" spans="1:4" x14ac:dyDescent="0.35">
      <c r="A583" s="84"/>
      <c r="D583" s="76"/>
    </row>
    <row r="584" spans="1:4" x14ac:dyDescent="0.35">
      <c r="A584" s="84"/>
      <c r="D584" s="76"/>
    </row>
    <row r="585" spans="1:4" x14ac:dyDescent="0.35">
      <c r="A585" s="84"/>
      <c r="D585" s="76"/>
    </row>
    <row r="586" spans="1:4" x14ac:dyDescent="0.35">
      <c r="A586" s="84"/>
      <c r="D586" s="76"/>
    </row>
    <row r="587" spans="1:4" x14ac:dyDescent="0.35">
      <c r="A587" s="84"/>
      <c r="D587" s="76"/>
    </row>
    <row r="588" spans="1:4" x14ac:dyDescent="0.35">
      <c r="A588" s="84"/>
      <c r="D588" s="76"/>
    </row>
    <row r="589" spans="1:4" x14ac:dyDescent="0.35">
      <c r="A589" s="84"/>
      <c r="D589" s="76"/>
    </row>
    <row r="590" spans="1:4" x14ac:dyDescent="0.35">
      <c r="A590" s="84"/>
      <c r="D590" s="76"/>
    </row>
    <row r="591" spans="1:4" x14ac:dyDescent="0.35">
      <c r="A591" s="84"/>
      <c r="D591" s="76"/>
    </row>
    <row r="592" spans="1:4" x14ac:dyDescent="0.35">
      <c r="A592" s="84"/>
      <c r="D592" s="76"/>
    </row>
    <row r="593" spans="1:4" x14ac:dyDescent="0.35">
      <c r="A593" s="84"/>
      <c r="D593" s="76"/>
    </row>
    <row r="594" spans="1:4" x14ac:dyDescent="0.35">
      <c r="A594" s="84"/>
      <c r="D594" s="76"/>
    </row>
    <row r="595" spans="1:4" x14ac:dyDescent="0.35">
      <c r="A595" s="84"/>
      <c r="D595" s="76"/>
    </row>
    <row r="596" spans="1:4" x14ac:dyDescent="0.35">
      <c r="A596" s="84"/>
      <c r="D596" s="76"/>
    </row>
    <row r="597" spans="1:4" x14ac:dyDescent="0.35">
      <c r="A597" s="84"/>
      <c r="D597" s="76"/>
    </row>
    <row r="598" spans="1:4" x14ac:dyDescent="0.35">
      <c r="A598" s="84"/>
      <c r="D598" s="76"/>
    </row>
    <row r="599" spans="1:4" x14ac:dyDescent="0.35">
      <c r="A599" s="84"/>
      <c r="D599" s="76"/>
    </row>
    <row r="600" spans="1:4" x14ac:dyDescent="0.35">
      <c r="A600" s="84"/>
      <c r="D600" s="76"/>
    </row>
    <row r="601" spans="1:4" x14ac:dyDescent="0.35">
      <c r="A601" s="84"/>
      <c r="D601" s="76"/>
    </row>
    <row r="602" spans="1:4" x14ac:dyDescent="0.35">
      <c r="A602" s="84"/>
      <c r="D602" s="76"/>
    </row>
    <row r="603" spans="1:4" x14ac:dyDescent="0.35">
      <c r="A603" s="84"/>
      <c r="D603" s="76"/>
    </row>
    <row r="604" spans="1:4" x14ac:dyDescent="0.35">
      <c r="A604" s="84"/>
      <c r="D604" s="76"/>
    </row>
    <row r="605" spans="1:4" x14ac:dyDescent="0.35">
      <c r="A605" s="84"/>
      <c r="D605" s="76"/>
    </row>
    <row r="606" spans="1:4" x14ac:dyDescent="0.35">
      <c r="A606" s="84"/>
      <c r="D606" s="76"/>
    </row>
    <row r="607" spans="1:4" x14ac:dyDescent="0.35">
      <c r="A607" s="84"/>
      <c r="D607" s="76"/>
    </row>
    <row r="608" spans="1:4" x14ac:dyDescent="0.35">
      <c r="A608" s="84"/>
      <c r="D608" s="76"/>
    </row>
    <row r="609" spans="1:4" x14ac:dyDescent="0.35">
      <c r="A609" s="84"/>
      <c r="D609" s="76"/>
    </row>
    <row r="610" spans="1:4" x14ac:dyDescent="0.35">
      <c r="A610" s="84"/>
      <c r="D610" s="76"/>
    </row>
    <row r="611" spans="1:4" x14ac:dyDescent="0.35">
      <c r="A611" s="84"/>
      <c r="D611" s="76"/>
    </row>
    <row r="612" spans="1:4" x14ac:dyDescent="0.35">
      <c r="A612" s="84"/>
      <c r="D612" s="76"/>
    </row>
    <row r="613" spans="1:4" x14ac:dyDescent="0.35">
      <c r="A613" s="84"/>
      <c r="D613" s="76"/>
    </row>
    <row r="614" spans="1:4" x14ac:dyDescent="0.35">
      <c r="A614" s="84"/>
      <c r="D614" s="76"/>
    </row>
    <row r="615" spans="1:4" x14ac:dyDescent="0.35">
      <c r="A615" s="84"/>
      <c r="D615" s="76"/>
    </row>
    <row r="616" spans="1:4" x14ac:dyDescent="0.35">
      <c r="A616" s="84"/>
      <c r="D616" s="76"/>
    </row>
    <row r="617" spans="1:4" x14ac:dyDescent="0.35">
      <c r="A617" s="84"/>
      <c r="D617" s="76"/>
    </row>
    <row r="618" spans="1:4" x14ac:dyDescent="0.35">
      <c r="A618" s="84"/>
      <c r="D618" s="76"/>
    </row>
    <row r="619" spans="1:4" x14ac:dyDescent="0.35">
      <c r="A619" s="84"/>
      <c r="D619" s="76"/>
    </row>
    <row r="620" spans="1:4" x14ac:dyDescent="0.35">
      <c r="A620" s="84"/>
      <c r="D620" s="76"/>
    </row>
    <row r="621" spans="1:4" x14ac:dyDescent="0.35">
      <c r="A621" s="84"/>
      <c r="D621" s="76"/>
    </row>
    <row r="622" spans="1:4" x14ac:dyDescent="0.35">
      <c r="A622" s="84"/>
      <c r="D622" s="76"/>
    </row>
    <row r="623" spans="1:4" x14ac:dyDescent="0.35">
      <c r="A623" s="84"/>
      <c r="D623" s="76"/>
    </row>
    <row r="624" spans="1:4" x14ac:dyDescent="0.35">
      <c r="A624" s="84"/>
      <c r="D624" s="76"/>
    </row>
    <row r="625" spans="1:4" x14ac:dyDescent="0.35">
      <c r="A625" s="84"/>
      <c r="D625" s="76"/>
    </row>
    <row r="626" spans="1:4" x14ac:dyDescent="0.35">
      <c r="A626" s="84"/>
      <c r="D626" s="76"/>
    </row>
    <row r="627" spans="1:4" x14ac:dyDescent="0.35">
      <c r="A627" s="84"/>
      <c r="D627" s="76"/>
    </row>
    <row r="628" spans="1:4" x14ac:dyDescent="0.35">
      <c r="A628" s="84"/>
      <c r="D628" s="76"/>
    </row>
    <row r="629" spans="1:4" x14ac:dyDescent="0.35">
      <c r="A629" s="84"/>
      <c r="D629" s="76"/>
    </row>
    <row r="630" spans="1:4" x14ac:dyDescent="0.35">
      <c r="A630" s="84"/>
      <c r="D630" s="76"/>
    </row>
    <row r="631" spans="1:4" x14ac:dyDescent="0.35">
      <c r="A631" s="84"/>
      <c r="D631" s="76"/>
    </row>
    <row r="632" spans="1:4" x14ac:dyDescent="0.35">
      <c r="A632" s="84"/>
      <c r="D632" s="76"/>
    </row>
    <row r="633" spans="1:4" x14ac:dyDescent="0.35">
      <c r="A633" s="84"/>
      <c r="D633" s="76"/>
    </row>
    <row r="634" spans="1:4" x14ac:dyDescent="0.35">
      <c r="A634" s="84"/>
      <c r="D634" s="76"/>
    </row>
    <row r="635" spans="1:4" x14ac:dyDescent="0.35">
      <c r="A635" s="84"/>
      <c r="D635" s="76"/>
    </row>
    <row r="636" spans="1:4" x14ac:dyDescent="0.35">
      <c r="A636" s="84"/>
      <c r="D636" s="76"/>
    </row>
    <row r="637" spans="1:4" x14ac:dyDescent="0.35">
      <c r="A637" s="84"/>
      <c r="D637" s="76"/>
    </row>
    <row r="638" spans="1:4" x14ac:dyDescent="0.35">
      <c r="A638" s="84"/>
      <c r="D638" s="76"/>
    </row>
    <row r="639" spans="1:4" x14ac:dyDescent="0.35">
      <c r="A639" s="84"/>
      <c r="D639" s="76"/>
    </row>
    <row r="640" spans="1:4" x14ac:dyDescent="0.35">
      <c r="A640" s="84"/>
      <c r="D640" s="76"/>
    </row>
    <row r="641" spans="1:4" x14ac:dyDescent="0.35">
      <c r="A641" s="84"/>
      <c r="D641" s="76"/>
    </row>
    <row r="642" spans="1:4" x14ac:dyDescent="0.35">
      <c r="A642" s="84"/>
      <c r="D642" s="76"/>
    </row>
    <row r="643" spans="1:4" x14ac:dyDescent="0.35">
      <c r="A643" s="84"/>
      <c r="D643" s="76"/>
    </row>
    <row r="644" spans="1:4" x14ac:dyDescent="0.35">
      <c r="A644" s="84"/>
      <c r="D644" s="76"/>
    </row>
    <row r="645" spans="1:4" x14ac:dyDescent="0.35">
      <c r="A645" s="84"/>
      <c r="D645" s="76"/>
    </row>
    <row r="646" spans="1:4" x14ac:dyDescent="0.35">
      <c r="A646" s="84"/>
      <c r="D646" s="76"/>
    </row>
    <row r="647" spans="1:4" x14ac:dyDescent="0.35">
      <c r="A647" s="84"/>
      <c r="D647" s="76"/>
    </row>
    <row r="648" spans="1:4" x14ac:dyDescent="0.35">
      <c r="A648" s="84"/>
      <c r="D648" s="76"/>
    </row>
    <row r="649" spans="1:4" x14ac:dyDescent="0.35">
      <c r="A649" s="84"/>
      <c r="D649" s="76"/>
    </row>
    <row r="650" spans="1:4" x14ac:dyDescent="0.35">
      <c r="A650" s="84"/>
      <c r="D650" s="76"/>
    </row>
    <row r="651" spans="1:4" x14ac:dyDescent="0.35">
      <c r="A651" s="84"/>
      <c r="D651" s="76"/>
    </row>
    <row r="652" spans="1:4" x14ac:dyDescent="0.35">
      <c r="A652" s="84"/>
      <c r="D652" s="76"/>
    </row>
    <row r="653" spans="1:4" x14ac:dyDescent="0.35">
      <c r="A653" s="84"/>
      <c r="D653" s="76"/>
    </row>
    <row r="654" spans="1:4" x14ac:dyDescent="0.35">
      <c r="A654" s="84"/>
      <c r="D654" s="76"/>
    </row>
    <row r="655" spans="1:4" x14ac:dyDescent="0.35">
      <c r="A655" s="84"/>
      <c r="D655" s="76"/>
    </row>
    <row r="656" spans="1:4" x14ac:dyDescent="0.35">
      <c r="A656" s="84"/>
      <c r="D656" s="76"/>
    </row>
    <row r="657" spans="1:4" x14ac:dyDescent="0.35">
      <c r="A657" s="84"/>
      <c r="D657" s="76"/>
    </row>
    <row r="658" spans="1:4" x14ac:dyDescent="0.35">
      <c r="A658" s="84"/>
      <c r="D658" s="76"/>
    </row>
    <row r="659" spans="1:4" x14ac:dyDescent="0.35">
      <c r="A659" s="84"/>
      <c r="D659" s="76"/>
    </row>
    <row r="660" spans="1:4" x14ac:dyDescent="0.35">
      <c r="A660" s="84"/>
      <c r="D660" s="76"/>
    </row>
    <row r="661" spans="1:4" x14ac:dyDescent="0.35">
      <c r="A661" s="84"/>
      <c r="D661" s="76"/>
    </row>
    <row r="662" spans="1:4" x14ac:dyDescent="0.35">
      <c r="A662" s="84"/>
      <c r="D662" s="76"/>
    </row>
    <row r="663" spans="1:4" x14ac:dyDescent="0.35">
      <c r="A663" s="84"/>
      <c r="D663" s="76"/>
    </row>
    <row r="664" spans="1:4" x14ac:dyDescent="0.35">
      <c r="A664" s="84"/>
      <c r="D664" s="76"/>
    </row>
    <row r="665" spans="1:4" x14ac:dyDescent="0.35">
      <c r="A665" s="84"/>
      <c r="D665" s="76"/>
    </row>
    <row r="666" spans="1:4" x14ac:dyDescent="0.35">
      <c r="A666" s="84"/>
      <c r="D666" s="76"/>
    </row>
    <row r="667" spans="1:4" x14ac:dyDescent="0.35">
      <c r="A667" s="84"/>
      <c r="D667" s="76"/>
    </row>
    <row r="668" spans="1:4" x14ac:dyDescent="0.35">
      <c r="A668" s="84"/>
      <c r="D668" s="76"/>
    </row>
    <row r="669" spans="1:4" x14ac:dyDescent="0.35">
      <c r="A669" s="84"/>
      <c r="D669" s="76"/>
    </row>
    <row r="670" spans="1:4" x14ac:dyDescent="0.35">
      <c r="A670" s="84"/>
      <c r="D670" s="76"/>
    </row>
    <row r="671" spans="1:4" x14ac:dyDescent="0.35">
      <c r="A671" s="84"/>
      <c r="D671" s="76"/>
    </row>
    <row r="672" spans="1:4" x14ac:dyDescent="0.35">
      <c r="A672" s="84"/>
      <c r="D672" s="76"/>
    </row>
    <row r="673" spans="1:4" x14ac:dyDescent="0.35">
      <c r="A673" s="84"/>
      <c r="D673" s="76"/>
    </row>
    <row r="674" spans="1:4" x14ac:dyDescent="0.35">
      <c r="A674" s="84"/>
      <c r="D674" s="76"/>
    </row>
    <row r="675" spans="1:4" x14ac:dyDescent="0.35">
      <c r="A675" s="84"/>
      <c r="D675" s="76"/>
    </row>
    <row r="676" spans="1:4" x14ac:dyDescent="0.35">
      <c r="A676" s="84"/>
      <c r="D676" s="76"/>
    </row>
    <row r="677" spans="1:4" x14ac:dyDescent="0.35">
      <c r="A677" s="84"/>
      <c r="D677" s="76"/>
    </row>
    <row r="678" spans="1:4" x14ac:dyDescent="0.35">
      <c r="A678" s="84"/>
      <c r="D678" s="76"/>
    </row>
    <row r="679" spans="1:4" x14ac:dyDescent="0.35">
      <c r="A679" s="84"/>
      <c r="D679" s="76"/>
    </row>
    <row r="680" spans="1:4" x14ac:dyDescent="0.35">
      <c r="A680" s="84"/>
      <c r="D680" s="76"/>
    </row>
    <row r="681" spans="1:4" x14ac:dyDescent="0.35">
      <c r="A681" s="84"/>
      <c r="D681" s="76"/>
    </row>
    <row r="682" spans="1:4" x14ac:dyDescent="0.35">
      <c r="A682" s="84"/>
      <c r="D682" s="76"/>
    </row>
    <row r="683" spans="1:4" x14ac:dyDescent="0.35">
      <c r="A683" s="84"/>
      <c r="D683" s="76"/>
    </row>
    <row r="684" spans="1:4" x14ac:dyDescent="0.35">
      <c r="A684" s="84"/>
      <c r="D684" s="76"/>
    </row>
    <row r="685" spans="1:4" x14ac:dyDescent="0.35">
      <c r="A685" s="84"/>
      <c r="D685" s="76"/>
    </row>
    <row r="686" spans="1:4" x14ac:dyDescent="0.35">
      <c r="A686" s="84"/>
      <c r="D686" s="76"/>
    </row>
    <row r="687" spans="1:4" x14ac:dyDescent="0.35">
      <c r="A687" s="84"/>
      <c r="D687" s="76"/>
    </row>
    <row r="688" spans="1:4" x14ac:dyDescent="0.35">
      <c r="A688" s="84"/>
      <c r="D688" s="76"/>
    </row>
    <row r="689" spans="1:4" x14ac:dyDescent="0.35">
      <c r="A689" s="84"/>
      <c r="D689" s="76"/>
    </row>
    <row r="690" spans="1:4" x14ac:dyDescent="0.35">
      <c r="A690" s="84"/>
      <c r="D690" s="76"/>
    </row>
    <row r="691" spans="1:4" x14ac:dyDescent="0.35">
      <c r="A691" s="84"/>
      <c r="D691" s="76"/>
    </row>
    <row r="692" spans="1:4" x14ac:dyDescent="0.35">
      <c r="A692" s="84"/>
      <c r="D692" s="76"/>
    </row>
    <row r="693" spans="1:4" x14ac:dyDescent="0.35">
      <c r="A693" s="84"/>
      <c r="D693" s="76"/>
    </row>
    <row r="694" spans="1:4" x14ac:dyDescent="0.35">
      <c r="A694" s="84"/>
      <c r="D694" s="76"/>
    </row>
    <row r="695" spans="1:4" x14ac:dyDescent="0.35">
      <c r="A695" s="84"/>
      <c r="D695" s="76"/>
    </row>
    <row r="696" spans="1:4" x14ac:dyDescent="0.35">
      <c r="A696" s="84"/>
      <c r="D696" s="76"/>
    </row>
    <row r="697" spans="1:4" x14ac:dyDescent="0.35">
      <c r="A697" s="84"/>
      <c r="D697" s="76"/>
    </row>
    <row r="698" spans="1:4" x14ac:dyDescent="0.35">
      <c r="A698" s="84"/>
      <c r="D698" s="76"/>
    </row>
    <row r="699" spans="1:4" x14ac:dyDescent="0.35">
      <c r="A699" s="84"/>
      <c r="D699" s="76"/>
    </row>
    <row r="700" spans="1:4" x14ac:dyDescent="0.35">
      <c r="A700" s="84"/>
      <c r="D700" s="76"/>
    </row>
    <row r="701" spans="1:4" x14ac:dyDescent="0.35">
      <c r="A701" s="84"/>
      <c r="D701" s="76"/>
    </row>
    <row r="702" spans="1:4" x14ac:dyDescent="0.35">
      <c r="A702" s="84"/>
      <c r="D702" s="76"/>
    </row>
    <row r="703" spans="1:4" x14ac:dyDescent="0.35">
      <c r="A703" s="84"/>
      <c r="D703" s="76"/>
    </row>
    <row r="704" spans="1:4" x14ac:dyDescent="0.35">
      <c r="A704" s="84"/>
      <c r="D704" s="76"/>
    </row>
    <row r="705" spans="1:4" x14ac:dyDescent="0.35">
      <c r="A705" s="84"/>
      <c r="D705" s="76"/>
    </row>
    <row r="706" spans="1:4" x14ac:dyDescent="0.35">
      <c r="A706" s="84"/>
      <c r="D706" s="76"/>
    </row>
    <row r="707" spans="1:4" x14ac:dyDescent="0.35">
      <c r="A707" s="84"/>
      <c r="D707" s="76"/>
    </row>
    <row r="708" spans="1:4" x14ac:dyDescent="0.35">
      <c r="A708" s="84"/>
      <c r="D708" s="76"/>
    </row>
    <row r="709" spans="1:4" x14ac:dyDescent="0.35">
      <c r="A709" s="84"/>
      <c r="D709" s="76"/>
    </row>
    <row r="710" spans="1:4" x14ac:dyDescent="0.35">
      <c r="A710" s="84"/>
      <c r="D710" s="76"/>
    </row>
    <row r="711" spans="1:4" x14ac:dyDescent="0.35">
      <c r="A711" s="84"/>
      <c r="D711" s="76"/>
    </row>
    <row r="712" spans="1:4" x14ac:dyDescent="0.35">
      <c r="A712" s="84"/>
      <c r="D712" s="76"/>
    </row>
    <row r="713" spans="1:4" x14ac:dyDescent="0.35">
      <c r="A713" s="84"/>
      <c r="D713" s="76"/>
    </row>
    <row r="714" spans="1:4" x14ac:dyDescent="0.35">
      <c r="A714" s="84"/>
      <c r="D714" s="76"/>
    </row>
    <row r="715" spans="1:4" x14ac:dyDescent="0.35">
      <c r="A715" s="84"/>
      <c r="D715" s="76"/>
    </row>
    <row r="716" spans="1:4" x14ac:dyDescent="0.35">
      <c r="A716" s="84"/>
      <c r="D716" s="76"/>
    </row>
    <row r="717" spans="1:4" x14ac:dyDescent="0.35">
      <c r="A717" s="84"/>
      <c r="D717" s="76"/>
    </row>
    <row r="718" spans="1:4" x14ac:dyDescent="0.35">
      <c r="A718" s="84"/>
      <c r="D718" s="76"/>
    </row>
    <row r="719" spans="1:4" x14ac:dyDescent="0.35">
      <c r="A719" s="84"/>
      <c r="D719" s="76"/>
    </row>
    <row r="720" spans="1:4" x14ac:dyDescent="0.35">
      <c r="A720" s="84"/>
      <c r="D720" s="76"/>
    </row>
    <row r="721" spans="1:4" x14ac:dyDescent="0.35">
      <c r="A721" s="84"/>
      <c r="D721" s="76"/>
    </row>
    <row r="722" spans="1:4" x14ac:dyDescent="0.35">
      <c r="A722" s="84"/>
      <c r="D722" s="76"/>
    </row>
    <row r="723" spans="1:4" x14ac:dyDescent="0.35">
      <c r="A723" s="84"/>
      <c r="D723" s="76"/>
    </row>
    <row r="724" spans="1:4" x14ac:dyDescent="0.35">
      <c r="A724" s="84"/>
      <c r="D724" s="76"/>
    </row>
    <row r="725" spans="1:4" x14ac:dyDescent="0.35">
      <c r="A725" s="84"/>
      <c r="D725" s="76"/>
    </row>
    <row r="726" spans="1:4" x14ac:dyDescent="0.35">
      <c r="A726" s="84"/>
      <c r="D726" s="76"/>
    </row>
    <row r="727" spans="1:4" x14ac:dyDescent="0.35">
      <c r="A727" s="84"/>
      <c r="D727" s="76"/>
    </row>
    <row r="728" spans="1:4" x14ac:dyDescent="0.35">
      <c r="A728" s="84"/>
      <c r="D728" s="76"/>
    </row>
    <row r="729" spans="1:4" x14ac:dyDescent="0.35">
      <c r="A729" s="84"/>
      <c r="D729" s="76"/>
    </row>
    <row r="730" spans="1:4" x14ac:dyDescent="0.35">
      <c r="A730" s="84"/>
      <c r="D730" s="76"/>
    </row>
    <row r="731" spans="1:4" x14ac:dyDescent="0.35">
      <c r="A731" s="84"/>
      <c r="D731" s="76"/>
    </row>
    <row r="732" spans="1:4" x14ac:dyDescent="0.35">
      <c r="A732" s="84"/>
      <c r="D732" s="76"/>
    </row>
    <row r="733" spans="1:4" x14ac:dyDescent="0.35">
      <c r="A733" s="84"/>
      <c r="D733" s="76"/>
    </row>
    <row r="734" spans="1:4" x14ac:dyDescent="0.35">
      <c r="A734" s="84"/>
      <c r="D734" s="76"/>
    </row>
    <row r="735" spans="1:4" x14ac:dyDescent="0.35">
      <c r="A735" s="84"/>
      <c r="D735" s="76"/>
    </row>
    <row r="736" spans="1:4" x14ac:dyDescent="0.35">
      <c r="A736" s="84"/>
      <c r="D736" s="76"/>
    </row>
    <row r="737" spans="1:4" x14ac:dyDescent="0.35">
      <c r="A737" s="84"/>
      <c r="D737" s="76"/>
    </row>
    <row r="738" spans="1:4" x14ac:dyDescent="0.35">
      <c r="A738" s="84"/>
      <c r="D738" s="76"/>
    </row>
    <row r="739" spans="1:4" x14ac:dyDescent="0.35">
      <c r="A739" s="84"/>
      <c r="D739" s="76"/>
    </row>
    <row r="740" spans="1:4" x14ac:dyDescent="0.35">
      <c r="A740" s="84"/>
      <c r="D740" s="76"/>
    </row>
    <row r="741" spans="1:4" x14ac:dyDescent="0.35">
      <c r="A741" s="84"/>
      <c r="D741" s="76"/>
    </row>
    <row r="742" spans="1:4" x14ac:dyDescent="0.35">
      <c r="A742" s="84"/>
      <c r="D742" s="76"/>
    </row>
    <row r="743" spans="1:4" x14ac:dyDescent="0.35">
      <c r="A743" s="84"/>
      <c r="D743" s="76"/>
    </row>
    <row r="744" spans="1:4" x14ac:dyDescent="0.35">
      <c r="A744" s="84"/>
      <c r="D744" s="76"/>
    </row>
    <row r="745" spans="1:4" x14ac:dyDescent="0.35">
      <c r="A745" s="84"/>
      <c r="D745" s="76"/>
    </row>
    <row r="746" spans="1:4" x14ac:dyDescent="0.35">
      <c r="A746" s="84"/>
      <c r="D746" s="76"/>
    </row>
    <row r="747" spans="1:4" x14ac:dyDescent="0.35">
      <c r="A747" s="84"/>
      <c r="D747" s="76"/>
    </row>
    <row r="748" spans="1:4" x14ac:dyDescent="0.35">
      <c r="A748" s="84"/>
      <c r="D748" s="76"/>
    </row>
    <row r="749" spans="1:4" x14ac:dyDescent="0.35">
      <c r="A749" s="84"/>
      <c r="D749" s="76"/>
    </row>
    <row r="750" spans="1:4" x14ac:dyDescent="0.35">
      <c r="A750" s="84"/>
      <c r="D750" s="76"/>
    </row>
    <row r="751" spans="1:4" x14ac:dyDescent="0.35">
      <c r="A751" s="84"/>
      <c r="D751" s="76"/>
    </row>
    <row r="752" spans="1:4" x14ac:dyDescent="0.35">
      <c r="A752" s="84"/>
      <c r="D752" s="76"/>
    </row>
    <row r="753" spans="1:4" x14ac:dyDescent="0.35">
      <c r="A753" s="84"/>
      <c r="D753" s="76"/>
    </row>
    <row r="754" spans="1:4" x14ac:dyDescent="0.35">
      <c r="A754" s="84"/>
      <c r="D754" s="76"/>
    </row>
    <row r="755" spans="1:4" x14ac:dyDescent="0.35">
      <c r="A755" s="84"/>
      <c r="D755" s="76"/>
    </row>
    <row r="756" spans="1:4" x14ac:dyDescent="0.35">
      <c r="A756" s="84"/>
      <c r="D756" s="76"/>
    </row>
    <row r="757" spans="1:4" x14ac:dyDescent="0.35">
      <c r="A757" s="84"/>
      <c r="D757" s="76"/>
    </row>
    <row r="758" spans="1:4" x14ac:dyDescent="0.35">
      <c r="A758" s="84"/>
      <c r="D758" s="76"/>
    </row>
    <row r="759" spans="1:4" x14ac:dyDescent="0.35">
      <c r="A759" s="84"/>
      <c r="D759" s="76"/>
    </row>
    <row r="760" spans="1:4" x14ac:dyDescent="0.35">
      <c r="A760" s="84"/>
      <c r="D760" s="76"/>
    </row>
    <row r="761" spans="1:4" x14ac:dyDescent="0.35">
      <c r="A761" s="84"/>
      <c r="D761" s="76"/>
    </row>
    <row r="762" spans="1:4" x14ac:dyDescent="0.35">
      <c r="A762" s="84"/>
      <c r="D762" s="76"/>
    </row>
    <row r="763" spans="1:4" x14ac:dyDescent="0.35">
      <c r="A763" s="84"/>
      <c r="D763" s="76"/>
    </row>
    <row r="764" spans="1:4" x14ac:dyDescent="0.35">
      <c r="A764" s="84"/>
      <c r="D764" s="76"/>
    </row>
    <row r="765" spans="1:4" x14ac:dyDescent="0.35">
      <c r="A765" s="84"/>
      <c r="D765" s="76"/>
    </row>
    <row r="766" spans="1:4" x14ac:dyDescent="0.35">
      <c r="A766" s="84"/>
      <c r="D766" s="76"/>
    </row>
    <row r="767" spans="1:4" x14ac:dyDescent="0.35">
      <c r="A767" s="84"/>
      <c r="D767" s="76"/>
    </row>
    <row r="768" spans="1:4" x14ac:dyDescent="0.35">
      <c r="A768" s="84"/>
      <c r="D768" s="76"/>
    </row>
    <row r="769" spans="1:4" x14ac:dyDescent="0.35">
      <c r="A769" s="84"/>
      <c r="D769" s="76"/>
    </row>
    <row r="770" spans="1:4" x14ac:dyDescent="0.35">
      <c r="A770" s="84"/>
      <c r="D770" s="76"/>
    </row>
    <row r="771" spans="1:4" x14ac:dyDescent="0.35">
      <c r="A771" s="84"/>
      <c r="D771" s="76"/>
    </row>
    <row r="772" spans="1:4" x14ac:dyDescent="0.35">
      <c r="A772" s="84"/>
      <c r="D772" s="76"/>
    </row>
    <row r="773" spans="1:4" x14ac:dyDescent="0.35">
      <c r="A773" s="84"/>
      <c r="D773" s="76"/>
    </row>
    <row r="774" spans="1:4" x14ac:dyDescent="0.35">
      <c r="A774" s="84"/>
      <c r="D774" s="76"/>
    </row>
    <row r="775" spans="1:4" x14ac:dyDescent="0.35">
      <c r="A775" s="84"/>
      <c r="D775" s="76"/>
    </row>
    <row r="776" spans="1:4" x14ac:dyDescent="0.35">
      <c r="A776" s="84"/>
      <c r="D776" s="76"/>
    </row>
    <row r="777" spans="1:4" x14ac:dyDescent="0.35">
      <c r="A777" s="84"/>
      <c r="D777" s="76"/>
    </row>
    <row r="778" spans="1:4" x14ac:dyDescent="0.35">
      <c r="A778" s="84"/>
      <c r="D778" s="76"/>
    </row>
    <row r="779" spans="1:4" x14ac:dyDescent="0.35">
      <c r="A779" s="84"/>
      <c r="D779" s="76"/>
    </row>
    <row r="780" spans="1:4" x14ac:dyDescent="0.35">
      <c r="A780" s="84"/>
      <c r="D780" s="76"/>
    </row>
    <row r="781" spans="1:4" x14ac:dyDescent="0.35">
      <c r="A781" s="84"/>
      <c r="D781" s="76"/>
    </row>
    <row r="782" spans="1:4" x14ac:dyDescent="0.35">
      <c r="A782" s="84"/>
      <c r="D782" s="76"/>
    </row>
    <row r="783" spans="1:4" x14ac:dyDescent="0.35">
      <c r="A783" s="84"/>
      <c r="D783" s="76"/>
    </row>
    <row r="784" spans="1:4" x14ac:dyDescent="0.35">
      <c r="A784" s="84"/>
      <c r="D784" s="76"/>
    </row>
    <row r="785" spans="1:4" x14ac:dyDescent="0.35">
      <c r="A785" s="84"/>
      <c r="D785" s="76"/>
    </row>
    <row r="786" spans="1:4" x14ac:dyDescent="0.35">
      <c r="A786" s="84"/>
      <c r="D786" s="76"/>
    </row>
    <row r="787" spans="1:4" x14ac:dyDescent="0.35">
      <c r="A787" s="84"/>
      <c r="D787" s="76"/>
    </row>
    <row r="788" spans="1:4" x14ac:dyDescent="0.35">
      <c r="A788" s="84"/>
      <c r="D788" s="76"/>
    </row>
    <row r="789" spans="1:4" x14ac:dyDescent="0.35">
      <c r="A789" s="84"/>
      <c r="D789" s="76"/>
    </row>
    <row r="790" spans="1:4" x14ac:dyDescent="0.35">
      <c r="A790" s="84"/>
      <c r="D790" s="76"/>
    </row>
    <row r="791" spans="1:4" x14ac:dyDescent="0.35">
      <c r="A791" s="84"/>
      <c r="D791" s="76"/>
    </row>
    <row r="792" spans="1:4" x14ac:dyDescent="0.35">
      <c r="A792" s="84"/>
      <c r="D792" s="76"/>
    </row>
    <row r="793" spans="1:4" x14ac:dyDescent="0.35">
      <c r="A793" s="84"/>
      <c r="D793" s="76"/>
    </row>
    <row r="794" spans="1:4" x14ac:dyDescent="0.35">
      <c r="A794" s="84"/>
      <c r="D794" s="76"/>
    </row>
    <row r="795" spans="1:4" x14ac:dyDescent="0.35">
      <c r="A795" s="84"/>
      <c r="D795" s="76"/>
    </row>
    <row r="796" spans="1:4" x14ac:dyDescent="0.35">
      <c r="A796" s="84"/>
      <c r="D796" s="76"/>
    </row>
    <row r="797" spans="1:4" x14ac:dyDescent="0.35">
      <c r="A797" s="84"/>
      <c r="D797" s="76"/>
    </row>
    <row r="798" spans="1:4" x14ac:dyDescent="0.35">
      <c r="A798" s="84"/>
      <c r="D798" s="76"/>
    </row>
    <row r="799" spans="1:4" x14ac:dyDescent="0.35">
      <c r="A799" s="84"/>
      <c r="D799" s="76"/>
    </row>
    <row r="800" spans="1:4" x14ac:dyDescent="0.35">
      <c r="A800" s="84"/>
      <c r="D800" s="76"/>
    </row>
    <row r="801" spans="1:4" x14ac:dyDescent="0.35">
      <c r="A801" s="84"/>
      <c r="D801" s="76"/>
    </row>
    <row r="802" spans="1:4" x14ac:dyDescent="0.35">
      <c r="A802" s="84"/>
      <c r="D802" s="76"/>
    </row>
    <row r="803" spans="1:4" x14ac:dyDescent="0.35">
      <c r="A803" s="84"/>
      <c r="D803" s="76"/>
    </row>
    <row r="804" spans="1:4" x14ac:dyDescent="0.35">
      <c r="A804" s="84"/>
      <c r="D804" s="76"/>
    </row>
    <row r="805" spans="1:4" x14ac:dyDescent="0.35">
      <c r="A805" s="84"/>
      <c r="D805" s="76"/>
    </row>
    <row r="806" spans="1:4" x14ac:dyDescent="0.35">
      <c r="A806" s="84"/>
      <c r="D806" s="76"/>
    </row>
    <row r="807" spans="1:4" x14ac:dyDescent="0.35">
      <c r="A807" s="84"/>
      <c r="D807" s="76"/>
    </row>
    <row r="808" spans="1:4" x14ac:dyDescent="0.35">
      <c r="A808" s="84"/>
      <c r="D808" s="76"/>
    </row>
    <row r="809" spans="1:4" x14ac:dyDescent="0.35">
      <c r="A809" s="84"/>
      <c r="D809" s="76"/>
    </row>
    <row r="810" spans="1:4" x14ac:dyDescent="0.35">
      <c r="A810" s="84"/>
      <c r="D810" s="76"/>
    </row>
    <row r="811" spans="1:4" x14ac:dyDescent="0.35">
      <c r="A811" s="84"/>
      <c r="D811" s="76"/>
    </row>
    <row r="812" spans="1:4" x14ac:dyDescent="0.35">
      <c r="A812" s="84"/>
      <c r="D812" s="76"/>
    </row>
    <row r="813" spans="1:4" x14ac:dyDescent="0.35">
      <c r="A813" s="84"/>
      <c r="D813" s="76"/>
    </row>
    <row r="814" spans="1:4" x14ac:dyDescent="0.35">
      <c r="A814" s="84"/>
      <c r="D814" s="76"/>
    </row>
    <row r="815" spans="1:4" x14ac:dyDescent="0.35">
      <c r="A815" s="84"/>
      <c r="D815" s="76"/>
    </row>
    <row r="816" spans="1:4" x14ac:dyDescent="0.35">
      <c r="A816" s="84"/>
      <c r="D816" s="76"/>
    </row>
    <row r="817" spans="1:4" x14ac:dyDescent="0.35">
      <c r="A817" s="84"/>
      <c r="D817" s="76"/>
    </row>
    <row r="818" spans="1:4" x14ac:dyDescent="0.35">
      <c r="A818" s="84"/>
      <c r="D818" s="76"/>
    </row>
    <row r="819" spans="1:4" x14ac:dyDescent="0.35">
      <c r="A819" s="84"/>
      <c r="D819" s="76"/>
    </row>
    <row r="820" spans="1:4" x14ac:dyDescent="0.35">
      <c r="A820" s="84"/>
      <c r="D820" s="76"/>
    </row>
    <row r="821" spans="1:4" x14ac:dyDescent="0.35">
      <c r="A821" s="84"/>
      <c r="D821" s="76"/>
    </row>
    <row r="822" spans="1:4" x14ac:dyDescent="0.35">
      <c r="A822" s="84"/>
      <c r="D822" s="76"/>
    </row>
    <row r="823" spans="1:4" x14ac:dyDescent="0.35">
      <c r="A823" s="84"/>
      <c r="D823" s="76"/>
    </row>
    <row r="824" spans="1:4" x14ac:dyDescent="0.35">
      <c r="A824" s="84"/>
      <c r="D824" s="76"/>
    </row>
    <row r="825" spans="1:4" x14ac:dyDescent="0.35">
      <c r="A825" s="84"/>
      <c r="D825" s="76"/>
    </row>
    <row r="826" spans="1:4" x14ac:dyDescent="0.35">
      <c r="A826" s="84"/>
      <c r="D826" s="76"/>
    </row>
    <row r="827" spans="1:4" x14ac:dyDescent="0.35">
      <c r="A827" s="84"/>
      <c r="D827" s="76"/>
    </row>
    <row r="828" spans="1:4" x14ac:dyDescent="0.35">
      <c r="A828" s="84"/>
      <c r="D828" s="76"/>
    </row>
    <row r="829" spans="1:4" x14ac:dyDescent="0.35">
      <c r="A829" s="84"/>
      <c r="D829" s="76"/>
    </row>
    <row r="830" spans="1:4" x14ac:dyDescent="0.35">
      <c r="A830" s="84"/>
      <c r="D830" s="76"/>
    </row>
    <row r="831" spans="1:4" x14ac:dyDescent="0.35">
      <c r="A831" s="84"/>
      <c r="D831" s="76"/>
    </row>
    <row r="832" spans="1:4" x14ac:dyDescent="0.35">
      <c r="A832" s="84"/>
      <c r="D832" s="76"/>
    </row>
    <row r="833" spans="1:4" x14ac:dyDescent="0.35">
      <c r="A833" s="84"/>
      <c r="D833" s="76"/>
    </row>
    <row r="834" spans="1:4" x14ac:dyDescent="0.35">
      <c r="A834" s="84"/>
      <c r="D834" s="76"/>
    </row>
    <row r="835" spans="1:4" x14ac:dyDescent="0.35">
      <c r="A835" s="84"/>
      <c r="D835" s="76"/>
    </row>
    <row r="836" spans="1:4" x14ac:dyDescent="0.35">
      <c r="A836" s="84"/>
      <c r="D836" s="76"/>
    </row>
    <row r="837" spans="1:4" x14ac:dyDescent="0.35">
      <c r="A837" s="84"/>
      <c r="D837" s="76"/>
    </row>
    <row r="838" spans="1:4" x14ac:dyDescent="0.35">
      <c r="A838" s="84"/>
      <c r="D838" s="76"/>
    </row>
    <row r="839" spans="1:4" x14ac:dyDescent="0.35">
      <c r="A839" s="84"/>
      <c r="D839" s="76"/>
    </row>
    <row r="840" spans="1:4" x14ac:dyDescent="0.35">
      <c r="A840" s="84"/>
      <c r="D840" s="76"/>
    </row>
    <row r="841" spans="1:4" x14ac:dyDescent="0.35">
      <c r="A841" s="84"/>
      <c r="D841" s="76"/>
    </row>
    <row r="842" spans="1:4" x14ac:dyDescent="0.35">
      <c r="A842" s="84"/>
      <c r="D842" s="76"/>
    </row>
    <row r="843" spans="1:4" x14ac:dyDescent="0.35">
      <c r="A843" s="84"/>
      <c r="D843" s="76"/>
    </row>
    <row r="844" spans="1:4" x14ac:dyDescent="0.35">
      <c r="A844" s="84"/>
      <c r="D844" s="76"/>
    </row>
    <row r="845" spans="1:4" x14ac:dyDescent="0.35">
      <c r="A845" s="84"/>
      <c r="D845" s="76"/>
    </row>
    <row r="846" spans="1:4" x14ac:dyDescent="0.35">
      <c r="A846" s="84"/>
      <c r="D846" s="76"/>
    </row>
    <row r="847" spans="1:4" x14ac:dyDescent="0.35">
      <c r="A847" s="84"/>
      <c r="D847" s="76"/>
    </row>
    <row r="848" spans="1:4" x14ac:dyDescent="0.35">
      <c r="A848" s="84"/>
      <c r="D848" s="76"/>
    </row>
    <row r="849" spans="1:4" x14ac:dyDescent="0.35">
      <c r="A849" s="84"/>
      <c r="D849" s="76"/>
    </row>
    <row r="850" spans="1:4" x14ac:dyDescent="0.35">
      <c r="A850" s="84"/>
      <c r="D850" s="76"/>
    </row>
    <row r="851" spans="1:4" x14ac:dyDescent="0.35">
      <c r="A851" s="84"/>
      <c r="D851" s="76"/>
    </row>
    <row r="852" spans="1:4" x14ac:dyDescent="0.35">
      <c r="A852" s="84"/>
      <c r="D852" s="76"/>
    </row>
    <row r="853" spans="1:4" x14ac:dyDescent="0.35">
      <c r="A853" s="84"/>
      <c r="D853" s="76"/>
    </row>
    <row r="854" spans="1:4" x14ac:dyDescent="0.35">
      <c r="A854" s="84"/>
      <c r="D854" s="76"/>
    </row>
    <row r="855" spans="1:4" x14ac:dyDescent="0.35">
      <c r="A855" s="84"/>
      <c r="D855" s="76"/>
    </row>
    <row r="856" spans="1:4" x14ac:dyDescent="0.35">
      <c r="A856" s="84"/>
      <c r="D856" s="76"/>
    </row>
    <row r="857" spans="1:4" x14ac:dyDescent="0.35">
      <c r="A857" s="84"/>
      <c r="D857" s="76"/>
    </row>
    <row r="858" spans="1:4" x14ac:dyDescent="0.35">
      <c r="A858" s="84"/>
      <c r="D858" s="76"/>
    </row>
    <row r="859" spans="1:4" x14ac:dyDescent="0.35">
      <c r="A859" s="84"/>
      <c r="D859" s="76"/>
    </row>
    <row r="860" spans="1:4" x14ac:dyDescent="0.35">
      <c r="A860" s="84"/>
      <c r="D860" s="76"/>
    </row>
    <row r="861" spans="1:4" x14ac:dyDescent="0.35">
      <c r="A861" s="84"/>
      <c r="D861" s="76"/>
    </row>
    <row r="862" spans="1:4" x14ac:dyDescent="0.35">
      <c r="A862" s="84"/>
      <c r="D862" s="76"/>
    </row>
    <row r="863" spans="1:4" x14ac:dyDescent="0.35">
      <c r="A863" s="84"/>
      <c r="D863" s="76"/>
    </row>
    <row r="864" spans="1:4" x14ac:dyDescent="0.35">
      <c r="A864" s="84"/>
      <c r="D864" s="76"/>
    </row>
    <row r="865" spans="1:4" x14ac:dyDescent="0.35">
      <c r="A865" s="84"/>
      <c r="D865" s="76"/>
    </row>
    <row r="866" spans="1:4" x14ac:dyDescent="0.35">
      <c r="A866" s="84"/>
      <c r="D866" s="76"/>
    </row>
    <row r="867" spans="1:4" x14ac:dyDescent="0.35">
      <c r="A867" s="84"/>
      <c r="D867" s="76"/>
    </row>
    <row r="868" spans="1:4" x14ac:dyDescent="0.35">
      <c r="A868" s="84"/>
      <c r="D868" s="76"/>
    </row>
    <row r="869" spans="1:4" x14ac:dyDescent="0.35">
      <c r="A869" s="84"/>
      <c r="D869" s="76"/>
    </row>
    <row r="870" spans="1:4" x14ac:dyDescent="0.35">
      <c r="A870" s="84"/>
      <c r="D870" s="76"/>
    </row>
    <row r="871" spans="1:4" x14ac:dyDescent="0.35">
      <c r="A871" s="84"/>
      <c r="D871" s="76"/>
    </row>
    <row r="872" spans="1:4" x14ac:dyDescent="0.35">
      <c r="A872" s="84"/>
      <c r="D872" s="76"/>
    </row>
    <row r="873" spans="1:4" x14ac:dyDescent="0.35">
      <c r="A873" s="84"/>
      <c r="D873" s="76"/>
    </row>
    <row r="874" spans="1:4" x14ac:dyDescent="0.35">
      <c r="A874" s="84"/>
      <c r="D874" s="76"/>
    </row>
    <row r="875" spans="1:4" x14ac:dyDescent="0.35">
      <c r="A875" s="84"/>
      <c r="D875" s="76"/>
    </row>
    <row r="876" spans="1:4" x14ac:dyDescent="0.35">
      <c r="A876" s="84"/>
      <c r="D876" s="76"/>
    </row>
    <row r="877" spans="1:4" x14ac:dyDescent="0.35">
      <c r="A877" s="84"/>
      <c r="D877" s="76"/>
    </row>
    <row r="878" spans="1:4" x14ac:dyDescent="0.35">
      <c r="A878" s="84"/>
      <c r="D878" s="76"/>
    </row>
    <row r="879" spans="1:4" x14ac:dyDescent="0.35">
      <c r="A879" s="84"/>
      <c r="D879" s="76"/>
    </row>
    <row r="880" spans="1:4" x14ac:dyDescent="0.35">
      <c r="A880" s="84"/>
      <c r="D880" s="76"/>
    </row>
    <row r="881" spans="1:4" x14ac:dyDescent="0.35">
      <c r="A881" s="84"/>
      <c r="D881" s="76"/>
    </row>
    <row r="882" spans="1:4" x14ac:dyDescent="0.35">
      <c r="A882" s="84"/>
      <c r="D882" s="76"/>
    </row>
    <row r="883" spans="1:4" x14ac:dyDescent="0.35">
      <c r="A883" s="84"/>
      <c r="D883" s="76"/>
    </row>
    <row r="884" spans="1:4" x14ac:dyDescent="0.35">
      <c r="A884" s="84"/>
      <c r="D884" s="76"/>
    </row>
    <row r="885" spans="1:4" x14ac:dyDescent="0.35">
      <c r="A885" s="84"/>
      <c r="D885" s="76"/>
    </row>
    <row r="886" spans="1:4" x14ac:dyDescent="0.35">
      <c r="A886" s="84"/>
      <c r="D886" s="76"/>
    </row>
    <row r="887" spans="1:4" x14ac:dyDescent="0.35">
      <c r="A887" s="84"/>
      <c r="D887" s="76"/>
    </row>
    <row r="888" spans="1:4" x14ac:dyDescent="0.35">
      <c r="A888" s="84"/>
      <c r="D888" s="76"/>
    </row>
    <row r="889" spans="1:4" x14ac:dyDescent="0.35">
      <c r="A889" s="84"/>
      <c r="D889" s="76"/>
    </row>
    <row r="890" spans="1:4" x14ac:dyDescent="0.35">
      <c r="A890" s="84"/>
      <c r="D890" s="76"/>
    </row>
    <row r="891" spans="1:4" x14ac:dyDescent="0.35">
      <c r="A891" s="84"/>
      <c r="D891" s="76"/>
    </row>
    <row r="892" spans="1:4" x14ac:dyDescent="0.35">
      <c r="A892" s="84"/>
      <c r="D892" s="76"/>
    </row>
    <row r="893" spans="1:4" x14ac:dyDescent="0.35">
      <c r="A893" s="84"/>
      <c r="D893" s="76"/>
    </row>
    <row r="894" spans="1:4" x14ac:dyDescent="0.35">
      <c r="A894" s="84"/>
      <c r="D894" s="76"/>
    </row>
    <row r="895" spans="1:4" x14ac:dyDescent="0.35">
      <c r="A895" s="84"/>
      <c r="D895" s="76"/>
    </row>
    <row r="896" spans="1:4" x14ac:dyDescent="0.35">
      <c r="A896" s="84"/>
      <c r="D896" s="76"/>
    </row>
    <row r="897" spans="1:4" x14ac:dyDescent="0.35">
      <c r="A897" s="84"/>
      <c r="D897" s="76"/>
    </row>
    <row r="898" spans="1:4" x14ac:dyDescent="0.35">
      <c r="A898" s="84"/>
      <c r="D898" s="76"/>
    </row>
    <row r="899" spans="1:4" x14ac:dyDescent="0.35">
      <c r="A899" s="84"/>
      <c r="D899" s="76"/>
    </row>
    <row r="900" spans="1:4" x14ac:dyDescent="0.35">
      <c r="A900" s="84"/>
      <c r="D900" s="76"/>
    </row>
    <row r="901" spans="1:4" x14ac:dyDescent="0.35">
      <c r="A901" s="84"/>
      <c r="D901" s="76"/>
    </row>
    <row r="902" spans="1:4" x14ac:dyDescent="0.35">
      <c r="A902" s="84"/>
      <c r="D902" s="76"/>
    </row>
    <row r="903" spans="1:4" x14ac:dyDescent="0.35">
      <c r="A903" s="84"/>
      <c r="D903" s="76"/>
    </row>
    <row r="904" spans="1:4" x14ac:dyDescent="0.35">
      <c r="A904" s="84"/>
      <c r="D904" s="76"/>
    </row>
    <row r="905" spans="1:4" x14ac:dyDescent="0.35">
      <c r="A905" s="84"/>
      <c r="D905" s="76"/>
    </row>
    <row r="906" spans="1:4" x14ac:dyDescent="0.35">
      <c r="A906" s="84"/>
      <c r="D906" s="76"/>
    </row>
    <row r="907" spans="1:4" x14ac:dyDescent="0.35">
      <c r="A907" s="84"/>
      <c r="D907" s="76"/>
    </row>
    <row r="908" spans="1:4" x14ac:dyDescent="0.35">
      <c r="A908" s="84"/>
      <c r="D908" s="76"/>
    </row>
    <row r="909" spans="1:4" x14ac:dyDescent="0.35">
      <c r="A909" s="84"/>
      <c r="D909" s="76"/>
    </row>
    <row r="910" spans="1:4" x14ac:dyDescent="0.35">
      <c r="A910" s="84"/>
      <c r="D910" s="76"/>
    </row>
    <row r="911" spans="1:4" x14ac:dyDescent="0.35">
      <c r="A911" s="84"/>
      <c r="D911" s="76"/>
    </row>
    <row r="912" spans="1:4" x14ac:dyDescent="0.35">
      <c r="A912" s="84"/>
      <c r="D912" s="76"/>
    </row>
    <row r="913" spans="1:4" x14ac:dyDescent="0.35">
      <c r="A913" s="84"/>
      <c r="D913" s="76"/>
    </row>
    <row r="914" spans="1:4" x14ac:dyDescent="0.35">
      <c r="A914" s="84"/>
      <c r="D914" s="76"/>
    </row>
    <row r="915" spans="1:4" x14ac:dyDescent="0.35">
      <c r="A915" s="84"/>
      <c r="D915" s="76"/>
    </row>
    <row r="916" spans="1:4" x14ac:dyDescent="0.35">
      <c r="A916" s="84"/>
      <c r="D916" s="76"/>
    </row>
    <row r="917" spans="1:4" x14ac:dyDescent="0.35">
      <c r="A917" s="84"/>
      <c r="D917" s="76"/>
    </row>
    <row r="918" spans="1:4" x14ac:dyDescent="0.35">
      <c r="A918" s="84"/>
      <c r="D918" s="76"/>
    </row>
    <row r="919" spans="1:4" x14ac:dyDescent="0.35">
      <c r="A919" s="84"/>
      <c r="D919" s="76"/>
    </row>
    <row r="920" spans="1:4" x14ac:dyDescent="0.35">
      <c r="A920" s="84"/>
      <c r="D920" s="76"/>
    </row>
    <row r="921" spans="1:4" x14ac:dyDescent="0.35">
      <c r="A921" s="84"/>
      <c r="D921" s="76"/>
    </row>
    <row r="922" spans="1:4" x14ac:dyDescent="0.35">
      <c r="A922" s="84"/>
      <c r="D922" s="76"/>
    </row>
    <row r="923" spans="1:4" x14ac:dyDescent="0.35">
      <c r="A923" s="84"/>
      <c r="D923" s="76"/>
    </row>
    <row r="924" spans="1:4" x14ac:dyDescent="0.35">
      <c r="A924" s="84"/>
      <c r="D924" s="76"/>
    </row>
    <row r="925" spans="1:4" x14ac:dyDescent="0.35">
      <c r="A925" s="84"/>
      <c r="D925" s="76"/>
    </row>
    <row r="926" spans="1:4" x14ac:dyDescent="0.35">
      <c r="A926" s="84"/>
      <c r="D926" s="76"/>
    </row>
    <row r="927" spans="1:4" x14ac:dyDescent="0.35">
      <c r="A927" s="84"/>
      <c r="D927" s="76"/>
    </row>
    <row r="928" spans="1:4" x14ac:dyDescent="0.35">
      <c r="A928" s="84"/>
      <c r="D928" s="76"/>
    </row>
    <row r="929" spans="1:4" x14ac:dyDescent="0.35">
      <c r="A929" s="84"/>
      <c r="D929" s="76"/>
    </row>
    <row r="930" spans="1:4" x14ac:dyDescent="0.35">
      <c r="A930" s="84"/>
      <c r="D930" s="76"/>
    </row>
    <row r="931" spans="1:4" x14ac:dyDescent="0.35">
      <c r="A931" s="84"/>
      <c r="D931" s="76"/>
    </row>
    <row r="932" spans="1:4" x14ac:dyDescent="0.35">
      <c r="A932" s="84"/>
      <c r="D932" s="76"/>
    </row>
    <row r="933" spans="1:4" x14ac:dyDescent="0.35">
      <c r="A933" s="84"/>
      <c r="D933" s="76"/>
    </row>
    <row r="934" spans="1:4" x14ac:dyDescent="0.35">
      <c r="A934" s="84"/>
      <c r="D934" s="76"/>
    </row>
    <row r="935" spans="1:4" x14ac:dyDescent="0.35">
      <c r="A935" s="84"/>
      <c r="D935" s="76"/>
    </row>
    <row r="936" spans="1:4" x14ac:dyDescent="0.35">
      <c r="A936" s="84"/>
      <c r="D936" s="76"/>
    </row>
    <row r="937" spans="1:4" x14ac:dyDescent="0.35">
      <c r="A937" s="84"/>
      <c r="D937" s="76"/>
    </row>
    <row r="938" spans="1:4" x14ac:dyDescent="0.35">
      <c r="A938" s="84"/>
      <c r="D938" s="76"/>
    </row>
    <row r="939" spans="1:4" x14ac:dyDescent="0.35">
      <c r="A939" s="84"/>
      <c r="D939" s="76"/>
    </row>
    <row r="940" spans="1:4" x14ac:dyDescent="0.35">
      <c r="A940" s="84"/>
      <c r="D940" s="76"/>
    </row>
    <row r="941" spans="1:4" x14ac:dyDescent="0.35">
      <c r="A941" s="84"/>
      <c r="D941" s="76"/>
    </row>
    <row r="942" spans="1:4" x14ac:dyDescent="0.35">
      <c r="A942" s="84"/>
      <c r="D942" s="76"/>
    </row>
    <row r="943" spans="1:4" x14ac:dyDescent="0.35">
      <c r="A943" s="84"/>
      <c r="D943" s="76"/>
    </row>
    <row r="944" spans="1:4" x14ac:dyDescent="0.35">
      <c r="A944" s="84"/>
      <c r="D944" s="76"/>
    </row>
    <row r="945" spans="1:4" x14ac:dyDescent="0.35">
      <c r="A945" s="84"/>
      <c r="D945" s="76"/>
    </row>
    <row r="946" spans="1:4" x14ac:dyDescent="0.35">
      <c r="A946" s="84"/>
      <c r="D946" s="76"/>
    </row>
    <row r="947" spans="1:4" x14ac:dyDescent="0.35">
      <c r="A947" s="84"/>
      <c r="D947" s="76"/>
    </row>
    <row r="948" spans="1:4" x14ac:dyDescent="0.35">
      <c r="A948" s="84"/>
      <c r="D948" s="76"/>
    </row>
    <row r="949" spans="1:4" x14ac:dyDescent="0.35">
      <c r="A949" s="84"/>
      <c r="D949" s="76"/>
    </row>
    <row r="950" spans="1:4" x14ac:dyDescent="0.35">
      <c r="A950" s="84"/>
      <c r="D950" s="76"/>
    </row>
    <row r="951" spans="1:4" x14ac:dyDescent="0.35">
      <c r="A951" s="84"/>
      <c r="D951" s="76"/>
    </row>
    <row r="952" spans="1:4" x14ac:dyDescent="0.35">
      <c r="A952" s="84"/>
      <c r="D952" s="76"/>
    </row>
    <row r="953" spans="1:4" x14ac:dyDescent="0.35">
      <c r="A953" s="84"/>
      <c r="D953" s="76"/>
    </row>
    <row r="954" spans="1:4" x14ac:dyDescent="0.35">
      <c r="A954" s="84"/>
      <c r="D954" s="76"/>
    </row>
    <row r="955" spans="1:4" x14ac:dyDescent="0.35">
      <c r="A955" s="84"/>
      <c r="D955" s="76"/>
    </row>
    <row r="956" spans="1:4" x14ac:dyDescent="0.35">
      <c r="A956" s="84"/>
      <c r="D956" s="76"/>
    </row>
    <row r="957" spans="1:4" x14ac:dyDescent="0.35">
      <c r="A957" s="84"/>
      <c r="D957" s="76"/>
    </row>
    <row r="958" spans="1:4" x14ac:dyDescent="0.35">
      <c r="A958" s="84"/>
      <c r="D958" s="76"/>
    </row>
    <row r="959" spans="1:4" x14ac:dyDescent="0.35">
      <c r="A959" s="84"/>
      <c r="D959" s="76"/>
    </row>
    <row r="960" spans="1:4" x14ac:dyDescent="0.35">
      <c r="A960" s="84"/>
      <c r="D960" s="76"/>
    </row>
    <row r="961" spans="1:4" x14ac:dyDescent="0.35">
      <c r="A961" s="84"/>
      <c r="D961" s="76"/>
    </row>
    <row r="962" spans="1:4" x14ac:dyDescent="0.35">
      <c r="A962" s="84"/>
      <c r="D962" s="76"/>
    </row>
    <row r="963" spans="1:4" x14ac:dyDescent="0.35">
      <c r="A963" s="84"/>
      <c r="D963" s="76"/>
    </row>
    <row r="964" spans="1:4" x14ac:dyDescent="0.35">
      <c r="A964" s="84"/>
      <c r="D964" s="76"/>
    </row>
    <row r="965" spans="1:4" x14ac:dyDescent="0.35">
      <c r="A965" s="84"/>
      <c r="D965" s="76"/>
    </row>
    <row r="966" spans="1:4" x14ac:dyDescent="0.35">
      <c r="A966" s="84"/>
      <c r="D966" s="76"/>
    </row>
    <row r="967" spans="1:4" x14ac:dyDescent="0.35">
      <c r="A967" s="84"/>
      <c r="D967" s="76"/>
    </row>
    <row r="968" spans="1:4" x14ac:dyDescent="0.35">
      <c r="A968" s="84"/>
      <c r="D968" s="76"/>
    </row>
    <row r="969" spans="1:4" x14ac:dyDescent="0.35">
      <c r="A969" s="84"/>
      <c r="D969" s="76"/>
    </row>
    <row r="970" spans="1:4" x14ac:dyDescent="0.35">
      <c r="A970" s="84"/>
      <c r="D970" s="76"/>
    </row>
    <row r="971" spans="1:4" x14ac:dyDescent="0.35">
      <c r="A971" s="84"/>
      <c r="D971" s="76"/>
    </row>
    <row r="972" spans="1:4" x14ac:dyDescent="0.35">
      <c r="A972" s="84"/>
      <c r="D972" s="76"/>
    </row>
    <row r="973" spans="1:4" x14ac:dyDescent="0.35">
      <c r="A973" s="84"/>
      <c r="D973" s="76"/>
    </row>
    <row r="974" spans="1:4" x14ac:dyDescent="0.35">
      <c r="A974" s="84"/>
      <c r="D974" s="76"/>
    </row>
    <row r="975" spans="1:4" x14ac:dyDescent="0.35">
      <c r="A975" s="84"/>
      <c r="D975" s="76"/>
    </row>
    <row r="976" spans="1:4" x14ac:dyDescent="0.35">
      <c r="A976" s="84"/>
      <c r="D976" s="76"/>
    </row>
    <row r="977" spans="1:4" x14ac:dyDescent="0.35">
      <c r="A977" s="84"/>
      <c r="D977" s="76"/>
    </row>
    <row r="978" spans="1:4" x14ac:dyDescent="0.35">
      <c r="A978" s="84"/>
      <c r="D978" s="76"/>
    </row>
    <row r="979" spans="1:4" x14ac:dyDescent="0.35">
      <c r="A979" s="84"/>
      <c r="D979" s="76"/>
    </row>
    <row r="980" spans="1:4" x14ac:dyDescent="0.35">
      <c r="A980" s="84"/>
      <c r="D980" s="76"/>
    </row>
    <row r="981" spans="1:4" x14ac:dyDescent="0.35">
      <c r="A981" s="84"/>
      <c r="D981" s="76"/>
    </row>
    <row r="982" spans="1:4" x14ac:dyDescent="0.35">
      <c r="A982" s="84"/>
      <c r="D982" s="76"/>
    </row>
    <row r="983" spans="1:4" x14ac:dyDescent="0.35">
      <c r="A983" s="84"/>
      <c r="D983" s="76"/>
    </row>
    <row r="984" spans="1:4" x14ac:dyDescent="0.35">
      <c r="A984" s="84"/>
      <c r="D984" s="76"/>
    </row>
    <row r="985" spans="1:4" x14ac:dyDescent="0.35">
      <c r="A985" s="84"/>
      <c r="D985" s="76"/>
    </row>
    <row r="986" spans="1:4" x14ac:dyDescent="0.35">
      <c r="A986" s="84"/>
      <c r="D986" s="76"/>
    </row>
    <row r="987" spans="1:4" x14ac:dyDescent="0.35">
      <c r="A987" s="84"/>
      <c r="D987" s="76"/>
    </row>
    <row r="988" spans="1:4" x14ac:dyDescent="0.35">
      <c r="A988" s="84"/>
      <c r="D988" s="76"/>
    </row>
    <row r="989" spans="1:4" x14ac:dyDescent="0.35">
      <c r="A989" s="84"/>
      <c r="D989" s="76"/>
    </row>
    <row r="990" spans="1:4" x14ac:dyDescent="0.35">
      <c r="A990" s="84"/>
      <c r="D990" s="76"/>
    </row>
    <row r="991" spans="1:4" x14ac:dyDescent="0.35">
      <c r="A991" s="84"/>
      <c r="D991" s="76"/>
    </row>
    <row r="992" spans="1:4" x14ac:dyDescent="0.35">
      <c r="A992" s="84"/>
      <c r="D992" s="76"/>
    </row>
    <row r="993" spans="1:4" x14ac:dyDescent="0.35">
      <c r="A993" s="84"/>
      <c r="D993" s="76"/>
    </row>
    <row r="994" spans="1:4" x14ac:dyDescent="0.35">
      <c r="A994" s="84"/>
      <c r="D994" s="76"/>
    </row>
    <row r="995" spans="1:4" x14ac:dyDescent="0.35">
      <c r="A995" s="84"/>
      <c r="D995" s="76"/>
    </row>
    <row r="996" spans="1:4" x14ac:dyDescent="0.35">
      <c r="A996" s="84"/>
      <c r="D996" s="76"/>
    </row>
    <row r="997" spans="1:4" x14ac:dyDescent="0.35">
      <c r="A997" s="84"/>
      <c r="D997" s="76"/>
    </row>
    <row r="998" spans="1:4" x14ac:dyDescent="0.35">
      <c r="A998" s="84"/>
      <c r="D998" s="76"/>
    </row>
    <row r="999" spans="1:4" x14ac:dyDescent="0.35">
      <c r="A999" s="84"/>
      <c r="D999" s="76"/>
    </row>
  </sheetData>
  <pageMargins left="0.75" right="0.75" top="1" bottom="1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1CBD3-08D6-4806-912F-22E1FDBF4A99}">
  <sheetPr>
    <tabColor rgb="FFFFC000"/>
    <pageSetUpPr fitToPage="1"/>
  </sheetPr>
  <dimension ref="A1:G12"/>
  <sheetViews>
    <sheetView zoomScaleNormal="100" workbookViewId="0">
      <pane ySplit="2" topLeftCell="A3" activePane="bottomLeft" state="frozen"/>
      <selection activeCell="C17" sqref="C17"/>
      <selection pane="bottomLeft" activeCell="C3" sqref="C3:D4"/>
    </sheetView>
  </sheetViews>
  <sheetFormatPr defaultColWidth="11.453125" defaultRowHeight="14.5" x14ac:dyDescent="0.35"/>
  <cols>
    <col min="1" max="1" width="40.453125" style="68" customWidth="1"/>
    <col min="2" max="2" width="13.81640625" style="68" customWidth="1"/>
    <col min="3" max="3" width="10" style="68" customWidth="1"/>
    <col min="4" max="4" width="8" style="68" bestFit="1" customWidth="1"/>
    <col min="5" max="5" width="13.54296875" style="101" bestFit="1" customWidth="1"/>
    <col min="6" max="6" width="13.36328125" style="68" bestFit="1" customWidth="1"/>
    <col min="7" max="7" width="17.36328125" style="68" customWidth="1"/>
    <col min="8" max="16384" width="11.453125" style="68"/>
  </cols>
  <sheetData>
    <row r="1" spans="1:7" s="69" customFormat="1" ht="15.5" x14ac:dyDescent="0.35">
      <c r="A1" s="147" t="s">
        <v>210</v>
      </c>
      <c r="B1" s="153">
        <f>+'Salaire décent'!C6</f>
        <v>0</v>
      </c>
      <c r="C1" s="153"/>
      <c r="D1" s="153"/>
      <c r="E1" s="161"/>
      <c r="F1" s="153"/>
      <c r="G1" s="153"/>
    </row>
    <row r="2" spans="1:7" s="151" customFormat="1" ht="58.25" customHeight="1" x14ac:dyDescent="0.25">
      <c r="A2" s="150" t="s">
        <v>77</v>
      </c>
      <c r="B2" s="150" t="s">
        <v>207</v>
      </c>
      <c r="C2" s="150" t="s">
        <v>208</v>
      </c>
      <c r="D2" s="150" t="s">
        <v>209</v>
      </c>
      <c r="E2" s="150" t="s">
        <v>211</v>
      </c>
      <c r="F2" s="150" t="s">
        <v>212</v>
      </c>
      <c r="G2" s="150" t="s">
        <v>213</v>
      </c>
    </row>
    <row r="3" spans="1:7" s="72" customFormat="1" ht="13" x14ac:dyDescent="0.3">
      <c r="A3" s="73" t="str">
        <f>+Salaires!A3</f>
        <v>ouvrier</v>
      </c>
      <c r="B3" s="70">
        <f t="shared" ref="B3" si="0">+C3+D3</f>
        <v>0</v>
      </c>
      <c r="C3" s="133"/>
      <c r="D3" s="133"/>
      <c r="E3" s="109">
        <f>+Salaires!$I3</f>
        <v>0</v>
      </c>
      <c r="F3" s="109">
        <f>+Salaires!$I3</f>
        <v>0</v>
      </c>
      <c r="G3" s="109">
        <f>+Salaires!$I3</f>
        <v>0</v>
      </c>
    </row>
    <row r="4" spans="1:7" s="72" customFormat="1" ht="13" x14ac:dyDescent="0.3">
      <c r="A4" s="73" t="str">
        <f>+Salaires!A4</f>
        <v>employé non qualifié</v>
      </c>
      <c r="B4" s="70">
        <f t="shared" ref="B4:B8" si="1">+C4+D4</f>
        <v>0</v>
      </c>
      <c r="C4" s="133"/>
      <c r="D4" s="133"/>
      <c r="E4" s="109">
        <f>+Salaires!$I4</f>
        <v>0</v>
      </c>
      <c r="F4" s="109">
        <f>+Salaires!$I4</f>
        <v>0</v>
      </c>
      <c r="G4" s="109">
        <f>+Salaires!$I4</f>
        <v>0</v>
      </c>
    </row>
    <row r="5" spans="1:7" s="72" customFormat="1" ht="13" x14ac:dyDescent="0.3">
      <c r="A5" s="73" t="str">
        <f>+Salaires!A5</f>
        <v>employé qualifié</v>
      </c>
      <c r="B5" s="70">
        <f t="shared" si="1"/>
        <v>0</v>
      </c>
      <c r="C5" s="133"/>
      <c r="D5" s="133"/>
      <c r="E5" s="109">
        <f>+Salaires!$I5</f>
        <v>0</v>
      </c>
      <c r="F5" s="109">
        <f>+Salaires!$I5</f>
        <v>0</v>
      </c>
      <c r="G5" s="109">
        <f>+Salaires!$I5</f>
        <v>0</v>
      </c>
    </row>
    <row r="6" spans="1:7" s="72" customFormat="1" ht="13" x14ac:dyDescent="0.3">
      <c r="A6" s="73" t="str">
        <f>+Salaires!A6</f>
        <v>employé</v>
      </c>
      <c r="B6" s="70">
        <f t="shared" si="1"/>
        <v>0</v>
      </c>
      <c r="C6" s="133"/>
      <c r="D6" s="133"/>
      <c r="E6" s="109">
        <f>+Salaires!$I6</f>
        <v>0</v>
      </c>
      <c r="F6" s="109">
        <f>+Salaires!$I6</f>
        <v>0</v>
      </c>
      <c r="G6" s="109">
        <f>+Salaires!$I6</f>
        <v>0</v>
      </c>
    </row>
    <row r="7" spans="1:7" s="72" customFormat="1" ht="13" x14ac:dyDescent="0.3">
      <c r="A7" s="73" t="str">
        <f>+Salaires!A7</f>
        <v>agents de maîtrise - technicien et assimilé</v>
      </c>
      <c r="B7" s="70">
        <f t="shared" si="1"/>
        <v>0</v>
      </c>
      <c r="C7" s="133"/>
      <c r="D7" s="133"/>
      <c r="E7" s="109">
        <f>+Salaires!$I7</f>
        <v>0</v>
      </c>
      <c r="F7" s="109">
        <f>+Salaires!$I7</f>
        <v>0</v>
      </c>
      <c r="G7" s="109">
        <f>+Salaires!$I7</f>
        <v>0</v>
      </c>
    </row>
    <row r="8" spans="1:7" s="72" customFormat="1" ht="13" x14ac:dyDescent="0.3">
      <c r="A8" s="73" t="str">
        <f>+Salaires!A8</f>
        <v>cadre assimilé</v>
      </c>
      <c r="B8" s="70">
        <f t="shared" si="1"/>
        <v>0</v>
      </c>
      <c r="C8" s="133"/>
      <c r="D8" s="133"/>
      <c r="E8" s="109">
        <f>+Salaires!$I8</f>
        <v>0</v>
      </c>
      <c r="F8" s="109">
        <f>+Salaires!$I8</f>
        <v>0</v>
      </c>
      <c r="G8" s="109">
        <f>+Salaires!$I8</f>
        <v>0</v>
      </c>
    </row>
    <row r="9" spans="1:7" s="72" customFormat="1" x14ac:dyDescent="0.3">
      <c r="A9" s="73"/>
      <c r="B9" s="70"/>
      <c r="C9" s="74"/>
      <c r="D9" s="71"/>
      <c r="E9" s="110"/>
      <c r="F9" s="110"/>
      <c r="G9" s="110"/>
    </row>
    <row r="10" spans="1:7" s="72" customFormat="1" ht="13" x14ac:dyDescent="0.3">
      <c r="A10" s="111" t="s">
        <v>3</v>
      </c>
      <c r="B10" s="112">
        <f>SUM(B3:B9)</f>
        <v>0</v>
      </c>
      <c r="C10" s="112">
        <f>SUM(C3:C9)</f>
        <v>0</v>
      </c>
      <c r="D10" s="112">
        <f>SUM(D3:D9)</f>
        <v>0</v>
      </c>
      <c r="E10" s="156" t="e">
        <f>SUMPRODUCT(B3:B8,$E3:$E8)/B10</f>
        <v>#DIV/0!</v>
      </c>
      <c r="F10" s="156" t="e">
        <f>SUMPRODUCT(C3:C8,$E3:$E8)/C10</f>
        <v>#DIV/0!</v>
      </c>
      <c r="G10" s="156" t="e">
        <f>SUMPRODUCT(D3:D8,$E3:$E8)/D10</f>
        <v>#DIV/0!</v>
      </c>
    </row>
    <row r="12" spans="1:7" x14ac:dyDescent="0.35">
      <c r="C12" s="131" t="e">
        <f>+C10/$B10</f>
        <v>#DIV/0!</v>
      </c>
      <c r="D12" s="131" t="e">
        <f>+D10/$B10</f>
        <v>#DIV/0!</v>
      </c>
    </row>
  </sheetData>
  <printOptions horizontalCentered="1"/>
  <pageMargins left="0" right="0" top="0.74803149606299213" bottom="0.74803149606299213" header="0" footer="0"/>
  <pageSetup paperSize="9" scale="28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CC09A-F652-41C4-B16C-E453E2040CF8}">
  <sheetPr>
    <tabColor rgb="FFFFC000"/>
  </sheetPr>
  <dimension ref="A1:C32"/>
  <sheetViews>
    <sheetView workbookViewId="0">
      <selection activeCell="B3" sqref="B3:C4"/>
    </sheetView>
  </sheetViews>
  <sheetFormatPr defaultColWidth="8.90625" defaultRowHeight="14.5" x14ac:dyDescent="0.35"/>
  <cols>
    <col min="1" max="1" width="4.1796875" style="68" customWidth="1"/>
    <col min="2" max="2" width="33.81640625" style="68" customWidth="1"/>
    <col min="3" max="3" width="18.81640625" style="68" customWidth="1"/>
    <col min="4" max="16384" width="8.90625" style="68"/>
  </cols>
  <sheetData>
    <row r="1" spans="1:3" x14ac:dyDescent="0.35">
      <c r="A1" s="152"/>
      <c r="B1" s="153" t="s">
        <v>214</v>
      </c>
      <c r="C1" s="152"/>
    </row>
    <row r="2" spans="1:3" s="69" customFormat="1" x14ac:dyDescent="0.35">
      <c r="A2" s="69" t="s">
        <v>108</v>
      </c>
      <c r="B2" s="69" t="s">
        <v>202</v>
      </c>
      <c r="C2" s="69" t="s">
        <v>107</v>
      </c>
    </row>
    <row r="3" spans="1:3" x14ac:dyDescent="0.35">
      <c r="A3" s="68">
        <v>1</v>
      </c>
      <c r="B3" s="163"/>
      <c r="C3" s="141"/>
    </row>
    <row r="4" spans="1:3" x14ac:dyDescent="0.35">
      <c r="A4" s="68">
        <v>2</v>
      </c>
      <c r="B4" s="163"/>
      <c r="C4" s="141"/>
    </row>
    <row r="5" spans="1:3" x14ac:dyDescent="0.35">
      <c r="A5" s="68">
        <v>3</v>
      </c>
      <c r="B5" s="141"/>
      <c r="C5" s="141"/>
    </row>
    <row r="6" spans="1:3" x14ac:dyDescent="0.35">
      <c r="A6" s="68">
        <v>4</v>
      </c>
      <c r="B6" s="141"/>
      <c r="C6" s="141"/>
    </row>
    <row r="7" spans="1:3" x14ac:dyDescent="0.35">
      <c r="A7" s="68">
        <v>5</v>
      </c>
      <c r="B7" s="141"/>
      <c r="C7" s="141"/>
    </row>
    <row r="8" spans="1:3" x14ac:dyDescent="0.35">
      <c r="A8" s="68">
        <v>6</v>
      </c>
      <c r="B8" s="141"/>
      <c r="C8" s="141"/>
    </row>
    <row r="9" spans="1:3" x14ac:dyDescent="0.35">
      <c r="A9" s="68">
        <v>7</v>
      </c>
      <c r="B9" s="141"/>
      <c r="C9" s="141"/>
    </row>
    <row r="10" spans="1:3" x14ac:dyDescent="0.35">
      <c r="A10" s="68">
        <v>8</v>
      </c>
      <c r="B10" s="141"/>
      <c r="C10" s="141"/>
    </row>
    <row r="11" spans="1:3" x14ac:dyDescent="0.35">
      <c r="A11" s="68">
        <v>9</v>
      </c>
      <c r="B11" s="141"/>
      <c r="C11" s="141"/>
    </row>
    <row r="12" spans="1:3" x14ac:dyDescent="0.35">
      <c r="A12" s="68">
        <v>10</v>
      </c>
      <c r="B12" s="141"/>
      <c r="C12" s="141"/>
    </row>
    <row r="13" spans="1:3" x14ac:dyDescent="0.35">
      <c r="A13" s="68">
        <v>11</v>
      </c>
      <c r="B13" s="141"/>
      <c r="C13" s="141"/>
    </row>
    <row r="14" spans="1:3" x14ac:dyDescent="0.35">
      <c r="A14" s="68">
        <v>12</v>
      </c>
      <c r="B14" s="141"/>
      <c r="C14" s="141"/>
    </row>
    <row r="15" spans="1:3" x14ac:dyDescent="0.35">
      <c r="A15" s="68">
        <v>13</v>
      </c>
      <c r="B15" s="141"/>
      <c r="C15" s="141"/>
    </row>
    <row r="16" spans="1:3" x14ac:dyDescent="0.35">
      <c r="A16" s="68">
        <v>14</v>
      </c>
      <c r="B16" s="141"/>
      <c r="C16" s="141"/>
    </row>
    <row r="17" spans="1:3" x14ac:dyDescent="0.35">
      <c r="A17" s="68">
        <v>15</v>
      </c>
      <c r="B17" s="141"/>
      <c r="C17" s="141"/>
    </row>
    <row r="18" spans="1:3" x14ac:dyDescent="0.35">
      <c r="A18" s="68">
        <v>16</v>
      </c>
      <c r="B18" s="141"/>
      <c r="C18" s="141"/>
    </row>
    <row r="19" spans="1:3" x14ac:dyDescent="0.35">
      <c r="A19" s="68">
        <v>17</v>
      </c>
      <c r="B19" s="141"/>
      <c r="C19" s="141"/>
    </row>
    <row r="20" spans="1:3" x14ac:dyDescent="0.35">
      <c r="A20" s="68">
        <v>18</v>
      </c>
      <c r="B20" s="141"/>
      <c r="C20" s="141"/>
    </row>
    <row r="21" spans="1:3" x14ac:dyDescent="0.35">
      <c r="A21" s="68">
        <v>19</v>
      </c>
      <c r="B21" s="141"/>
      <c r="C21" s="141"/>
    </row>
    <row r="22" spans="1:3" x14ac:dyDescent="0.35">
      <c r="A22" s="68">
        <v>20</v>
      </c>
      <c r="B22" s="141"/>
      <c r="C22" s="141"/>
    </row>
    <row r="23" spans="1:3" x14ac:dyDescent="0.35">
      <c r="A23" s="68">
        <v>21</v>
      </c>
      <c r="B23" s="141"/>
      <c r="C23" s="141"/>
    </row>
    <row r="24" spans="1:3" x14ac:dyDescent="0.35">
      <c r="A24" s="68">
        <v>22</v>
      </c>
      <c r="B24" s="141"/>
      <c r="C24" s="141"/>
    </row>
    <row r="25" spans="1:3" x14ac:dyDescent="0.35">
      <c r="A25" s="68">
        <v>23</v>
      </c>
      <c r="B25" s="141"/>
      <c r="C25" s="141"/>
    </row>
    <row r="26" spans="1:3" x14ac:dyDescent="0.35">
      <c r="A26" s="68">
        <v>24</v>
      </c>
      <c r="B26" s="141"/>
      <c r="C26" s="141"/>
    </row>
    <row r="27" spans="1:3" x14ac:dyDescent="0.35">
      <c r="A27" s="68">
        <v>25</v>
      </c>
      <c r="B27" s="141"/>
      <c r="C27" s="141"/>
    </row>
    <row r="28" spans="1:3" x14ac:dyDescent="0.35">
      <c r="A28" s="68">
        <v>26</v>
      </c>
      <c r="B28" s="141"/>
      <c r="C28" s="141"/>
    </row>
    <row r="29" spans="1:3" x14ac:dyDescent="0.35">
      <c r="A29" s="68">
        <v>27</v>
      </c>
      <c r="B29" s="141"/>
      <c r="C29" s="141"/>
    </row>
    <row r="30" spans="1:3" x14ac:dyDescent="0.35">
      <c r="A30" s="68">
        <v>28</v>
      </c>
      <c r="B30" s="141"/>
      <c r="C30" s="141"/>
    </row>
    <row r="31" spans="1:3" x14ac:dyDescent="0.35">
      <c r="A31" s="68">
        <v>29</v>
      </c>
      <c r="B31" s="141"/>
      <c r="C31" s="141"/>
    </row>
    <row r="32" spans="1:3" x14ac:dyDescent="0.35">
      <c r="A32" s="68">
        <v>30</v>
      </c>
      <c r="B32" s="141"/>
      <c r="C32" s="141"/>
    </row>
  </sheetData>
  <autoFilter ref="A2:C2" xr:uid="{8BF058FB-5985-4167-961C-2BDE6ADD37B5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5A1000-5070-4EED-B795-A95C40099D55}">
          <x14:formula1>
            <xm:f>Salaires!$A$3:$A$30</xm:f>
          </x14:formula1>
          <xm:sqref>C3:C32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0E3E0-B5CA-461A-B885-278D494DD213}">
  <sheetPr>
    <tabColor rgb="FFFFC000"/>
  </sheetPr>
  <dimension ref="A1:G37"/>
  <sheetViews>
    <sheetView zoomScaleNormal="100" workbookViewId="0">
      <selection activeCell="E37" sqref="E37"/>
    </sheetView>
  </sheetViews>
  <sheetFormatPr defaultColWidth="8.90625" defaultRowHeight="13" x14ac:dyDescent="0.3"/>
  <cols>
    <col min="1" max="1" width="58.81640625" style="56" customWidth="1"/>
    <col min="2" max="2" width="11.54296875" style="56" customWidth="1"/>
    <col min="3" max="3" width="11.453125" style="55" bestFit="1" customWidth="1"/>
    <col min="4" max="4" width="10.453125" style="56" bestFit="1" customWidth="1"/>
    <col min="5" max="5" width="9.453125" style="55" bestFit="1" customWidth="1"/>
    <col min="6" max="6" width="8.90625" style="56"/>
    <col min="7" max="7" width="83.81640625" style="56" customWidth="1"/>
    <col min="8" max="16384" width="8.90625" style="56"/>
  </cols>
  <sheetData>
    <row r="1" spans="1:7" ht="14.5" x14ac:dyDescent="0.35">
      <c r="A1" s="153" t="s">
        <v>215</v>
      </c>
      <c r="B1" s="153"/>
      <c r="C1" s="153"/>
      <c r="D1" s="153"/>
      <c r="E1" s="153"/>
      <c r="G1" s="60" t="s">
        <v>71</v>
      </c>
    </row>
    <row r="2" spans="1:7" x14ac:dyDescent="0.3">
      <c r="A2" s="142" t="s">
        <v>36</v>
      </c>
      <c r="B2" s="142"/>
      <c r="C2" s="142"/>
      <c r="D2" s="142"/>
      <c r="E2" s="142"/>
      <c r="G2" s="57" t="s">
        <v>68</v>
      </c>
    </row>
    <row r="4" spans="1:7" ht="26" x14ac:dyDescent="0.3">
      <c r="A4" s="65" t="s">
        <v>37</v>
      </c>
      <c r="B4" s="65"/>
      <c r="C4" s="66"/>
      <c r="D4" s="67"/>
      <c r="E4" s="66"/>
      <c r="G4" s="54" t="s">
        <v>38</v>
      </c>
    </row>
    <row r="5" spans="1:7" x14ac:dyDescent="0.3">
      <c r="B5" s="54"/>
    </row>
    <row r="6" spans="1:7" s="60" customFormat="1" x14ac:dyDescent="0.3">
      <c r="A6" s="58" t="s">
        <v>39</v>
      </c>
      <c r="B6" s="58"/>
      <c r="C6" s="59">
        <f>+'Salaire décent'!$D$50</f>
        <v>0</v>
      </c>
      <c r="E6" s="59"/>
    </row>
    <row r="7" spans="1:7" x14ac:dyDescent="0.3">
      <c r="A7" s="54" t="s">
        <v>40</v>
      </c>
      <c r="B7" s="54"/>
    </row>
    <row r="8" spans="1:7" x14ac:dyDescent="0.3">
      <c r="A8" s="54" t="s">
        <v>41</v>
      </c>
      <c r="B8" s="61">
        <v>1.2E-2</v>
      </c>
      <c r="E8" s="59">
        <f>+B8*C6</f>
        <v>0</v>
      </c>
    </row>
    <row r="9" spans="1:7" x14ac:dyDescent="0.3">
      <c r="A9" s="54"/>
      <c r="B9" s="61"/>
      <c r="E9" s="59"/>
    </row>
    <row r="10" spans="1:7" s="60" customFormat="1" x14ac:dyDescent="0.3">
      <c r="A10" s="58" t="s">
        <v>42</v>
      </c>
      <c r="B10" s="58"/>
      <c r="C10" s="59"/>
      <c r="E10" s="59"/>
    </row>
    <row r="11" spans="1:7" x14ac:dyDescent="0.3">
      <c r="A11" s="54" t="s">
        <v>43</v>
      </c>
      <c r="B11" s="54"/>
    </row>
    <row r="12" spans="1:7" x14ac:dyDescent="0.3">
      <c r="A12" s="54" t="s">
        <v>44</v>
      </c>
      <c r="B12" s="62">
        <v>0.8</v>
      </c>
      <c r="C12" s="55">
        <f>+C6*B12</f>
        <v>0</v>
      </c>
    </row>
    <row r="13" spans="1:7" x14ac:dyDescent="0.3">
      <c r="A13" s="54" t="s">
        <v>45</v>
      </c>
      <c r="B13" s="54"/>
    </row>
    <row r="14" spans="1:7" x14ac:dyDescent="0.3">
      <c r="A14" s="54" t="s">
        <v>46</v>
      </c>
      <c r="B14" s="129">
        <v>50000</v>
      </c>
      <c r="C14" s="63">
        <v>0</v>
      </c>
      <c r="D14" s="64">
        <f>IF(IF(($C$12-B13)&gt;(B14-B13),(B14-B13),($C$12-B13))&lt;0,0,IF(($C$12-B13)&gt;(B14-B13),(B14-B13),($C$12-B13)))</f>
        <v>0</v>
      </c>
      <c r="E14" s="55">
        <f>+B14*C14</f>
        <v>0</v>
      </c>
    </row>
    <row r="15" spans="1:7" x14ac:dyDescent="0.3">
      <c r="A15" s="54" t="s">
        <v>47</v>
      </c>
      <c r="B15" s="129">
        <v>130000</v>
      </c>
      <c r="C15" s="63">
        <v>1.4999999999999999E-2</v>
      </c>
      <c r="D15" s="64">
        <f>IF(IF(($C$12-B14)&gt;(B15-B14),(B15-B14),($C$12-B14))&lt;0,0,IF(($C$12-B14)&gt;(B15-B14),(B15-B14),($C$12-B14)))</f>
        <v>0</v>
      </c>
      <c r="E15" s="55">
        <f>+C15*D15</f>
        <v>0</v>
      </c>
    </row>
    <row r="16" spans="1:7" x14ac:dyDescent="0.3">
      <c r="A16" s="54" t="s">
        <v>48</v>
      </c>
      <c r="B16" s="129">
        <v>200000</v>
      </c>
      <c r="C16" s="63">
        <v>0.05</v>
      </c>
      <c r="D16" s="64">
        <f>IF(IF(($C$12-B15)&gt;(B16-B15),(B16-B15),($C$12-B15))&lt;0,0,IF(($C$12-B15)&gt;(B16-B15),(B16-B15),($C$12-B15)))</f>
        <v>0</v>
      </c>
      <c r="E16" s="55">
        <f>+C16*D16</f>
        <v>0</v>
      </c>
    </row>
    <row r="17" spans="1:7" x14ac:dyDescent="0.3">
      <c r="A17" s="54" t="s">
        <v>49</v>
      </c>
      <c r="B17" s="129">
        <v>100000000</v>
      </c>
      <c r="C17" s="63">
        <v>0.1</v>
      </c>
      <c r="D17" s="64">
        <f>IF(IF(($C$12-B16)&gt;(B17-B16),(B17-B16),($C$12-B16))&lt;0,0,IF(($C$12-B16)&gt;(B17-B16),(B17-B16),($C$12-B16)))</f>
        <v>0</v>
      </c>
      <c r="E17" s="55">
        <f>+C17*D17</f>
        <v>0</v>
      </c>
    </row>
    <row r="18" spans="1:7" x14ac:dyDescent="0.3">
      <c r="C18" s="63"/>
    </row>
    <row r="19" spans="1:7" x14ac:dyDescent="0.3">
      <c r="A19" s="54" t="s">
        <v>67</v>
      </c>
      <c r="B19" s="54"/>
      <c r="E19" s="59">
        <f>SUM(E14:E18)</f>
        <v>0</v>
      </c>
    </row>
    <row r="21" spans="1:7" s="60" customFormat="1" x14ac:dyDescent="0.3">
      <c r="A21" s="58" t="s">
        <v>50</v>
      </c>
      <c r="B21" s="58"/>
      <c r="C21" s="59"/>
      <c r="E21" s="59"/>
    </row>
    <row r="22" spans="1:7" x14ac:dyDescent="0.3">
      <c r="A22" s="54" t="s">
        <v>51</v>
      </c>
      <c r="B22" s="54"/>
    </row>
    <row r="23" spans="1:7" x14ac:dyDescent="0.3">
      <c r="A23" s="54" t="s">
        <v>52</v>
      </c>
      <c r="B23" s="54"/>
      <c r="C23" s="55">
        <f>+C12</f>
        <v>0</v>
      </c>
    </row>
    <row r="24" spans="1:7" x14ac:dyDescent="0.3">
      <c r="A24" s="54" t="s">
        <v>53</v>
      </c>
      <c r="B24" s="54"/>
      <c r="C24" s="55">
        <f>+C6</f>
        <v>0</v>
      </c>
    </row>
    <row r="25" spans="1:7" ht="26" x14ac:dyDescent="0.3">
      <c r="A25" s="54" t="s">
        <v>54</v>
      </c>
      <c r="B25" s="54"/>
      <c r="C25" s="140"/>
    </row>
    <row r="26" spans="1:7" x14ac:dyDescent="0.3">
      <c r="A26" s="54" t="s">
        <v>55</v>
      </c>
      <c r="B26" s="54"/>
    </row>
    <row r="27" spans="1:7" x14ac:dyDescent="0.3">
      <c r="A27" s="54" t="s">
        <v>56</v>
      </c>
      <c r="B27" s="54"/>
      <c r="C27" s="55">
        <f>+(C24*80%+E8+E19)*85%</f>
        <v>0</v>
      </c>
    </row>
    <row r="28" spans="1:7" x14ac:dyDescent="0.3">
      <c r="A28" s="54" t="s">
        <v>57</v>
      </c>
      <c r="B28" s="54"/>
    </row>
    <row r="29" spans="1:7" x14ac:dyDescent="0.3">
      <c r="A29" s="54" t="s">
        <v>58</v>
      </c>
      <c r="B29" s="54"/>
      <c r="C29" s="55" t="e">
        <f>+C27/C25</f>
        <v>#DIV/0!</v>
      </c>
      <c r="D29" s="56" t="s">
        <v>65</v>
      </c>
      <c r="E29" s="55">
        <v>0</v>
      </c>
    </row>
    <row r="30" spans="1:7" s="60" customFormat="1" x14ac:dyDescent="0.3">
      <c r="A30" s="60" t="s">
        <v>66</v>
      </c>
      <c r="C30" s="59"/>
      <c r="E30" s="59">
        <f>+E29+E19+E8</f>
        <v>0</v>
      </c>
      <c r="G30" s="54" t="s">
        <v>59</v>
      </c>
    </row>
    <row r="32" spans="1:7" s="60" customFormat="1" ht="26" x14ac:dyDescent="0.3">
      <c r="A32" s="65" t="s">
        <v>60</v>
      </c>
      <c r="B32" s="65"/>
      <c r="C32" s="66"/>
      <c r="D32" s="67"/>
      <c r="E32" s="66"/>
      <c r="G32" s="54" t="s">
        <v>61</v>
      </c>
    </row>
    <row r="34" spans="1:7" x14ac:dyDescent="0.3">
      <c r="A34" s="54" t="s">
        <v>62</v>
      </c>
      <c r="B34" s="61">
        <v>6.3E-2</v>
      </c>
      <c r="E34" s="59">
        <f>+C6*B34</f>
        <v>0</v>
      </c>
    </row>
    <row r="35" spans="1:7" hidden="1" x14ac:dyDescent="0.3">
      <c r="A35" s="54" t="s">
        <v>63</v>
      </c>
      <c r="B35" s="54"/>
      <c r="G35" s="54" t="s">
        <v>64</v>
      </c>
    </row>
    <row r="36" spans="1:7" x14ac:dyDescent="0.3">
      <c r="B36" s="54"/>
    </row>
    <row r="37" spans="1:7" x14ac:dyDescent="0.3">
      <c r="A37" s="60" t="s">
        <v>201</v>
      </c>
      <c r="B37" s="60"/>
      <c r="C37" s="59"/>
      <c r="D37" s="60"/>
      <c r="E37" s="155">
        <f>+E30+E34</f>
        <v>0</v>
      </c>
      <c r="F37" s="130" t="e">
        <f>+E37/C6</f>
        <v>#DIV/0!</v>
      </c>
    </row>
  </sheetData>
  <mergeCells count="1">
    <mergeCell ref="A2:E2"/>
  </mergeCells>
  <hyperlinks>
    <hyperlink ref="G2" r:id="rId1" display="https://www.dgi.gouv.ci/index.php/impots-et-taxes/24-vos-besoins/92-impots-sur-les-traitements-salaires-pensions-et-rentes-viageres-its" xr:uid="{C405B49F-D362-4C02-AD89-8B546F3D56B5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G29"/>
  <sheetViews>
    <sheetView zoomScaleNormal="100" workbookViewId="0">
      <selection activeCell="E6" sqref="E6"/>
    </sheetView>
  </sheetViews>
  <sheetFormatPr defaultColWidth="9.1796875" defaultRowHeight="12.5" x14ac:dyDescent="0.25"/>
  <cols>
    <col min="1" max="1" width="54.81640625" customWidth="1"/>
    <col min="2" max="2" width="10.81640625" customWidth="1"/>
    <col min="3" max="3" width="8.36328125" bestFit="1" customWidth="1"/>
    <col min="4" max="4" width="6.81640625" customWidth="1"/>
    <col min="5" max="5" width="9.453125" bestFit="1" customWidth="1"/>
    <col min="6" max="6" width="29.81640625" customWidth="1"/>
  </cols>
  <sheetData>
    <row r="1" spans="1:7" x14ac:dyDescent="0.25">
      <c r="A1" s="14" t="s">
        <v>219</v>
      </c>
    </row>
    <row r="2" spans="1:7" x14ac:dyDescent="0.25">
      <c r="A2" s="22" t="s">
        <v>216</v>
      </c>
    </row>
    <row r="3" spans="1:7" x14ac:dyDescent="0.25">
      <c r="A3" s="22" t="s">
        <v>217</v>
      </c>
    </row>
    <row r="5" spans="1:7" x14ac:dyDescent="0.25">
      <c r="A5" s="14" t="s">
        <v>218</v>
      </c>
    </row>
    <row r="6" spans="1:7" x14ac:dyDescent="0.25">
      <c r="A6" s="5" t="s">
        <v>217</v>
      </c>
      <c r="B6" s="14"/>
      <c r="E6" s="154">
        <f>IF(A6=A2,C17,C21)</f>
        <v>1.5</v>
      </c>
      <c r="F6" s="14" t="s">
        <v>229</v>
      </c>
    </row>
    <row r="7" spans="1:7" x14ac:dyDescent="0.25">
      <c r="A7" s="14" t="s">
        <v>220</v>
      </c>
      <c r="B7" s="128" t="b">
        <v>0</v>
      </c>
      <c r="D7" s="23"/>
      <c r="E7" s="14"/>
    </row>
    <row r="9" spans="1:7" ht="13" x14ac:dyDescent="0.3">
      <c r="A9" s="25" t="s">
        <v>10</v>
      </c>
      <c r="B9" s="26"/>
      <c r="C9" s="26"/>
      <c r="D9" s="26"/>
      <c r="E9" s="26"/>
      <c r="F9" s="26"/>
      <c r="G9" s="26"/>
    </row>
    <row r="10" spans="1:7" ht="13" x14ac:dyDescent="0.3">
      <c r="A10" s="14"/>
      <c r="B10" s="11"/>
    </row>
    <row r="11" spans="1:7" ht="13" x14ac:dyDescent="0.3">
      <c r="A11" s="3" t="s">
        <v>221</v>
      </c>
      <c r="B11" s="3" t="s">
        <v>4</v>
      </c>
      <c r="C11" s="3" t="s">
        <v>3</v>
      </c>
      <c r="D11" s="3" t="s">
        <v>5</v>
      </c>
      <c r="E11" s="3" t="s">
        <v>6</v>
      </c>
      <c r="F11" s="3" t="s">
        <v>76</v>
      </c>
    </row>
    <row r="12" spans="1:7" x14ac:dyDescent="0.25">
      <c r="A12" s="15" t="s">
        <v>222</v>
      </c>
      <c r="B12" s="19"/>
      <c r="C12" s="52">
        <f>+D12+E12</f>
        <v>1</v>
      </c>
      <c r="D12" s="20">
        <f>1-E12</f>
        <v>1</v>
      </c>
      <c r="E12" s="93"/>
      <c r="F12" s="1"/>
    </row>
    <row r="13" spans="1:7" x14ac:dyDescent="0.25">
      <c r="A13" s="15" t="s">
        <v>223</v>
      </c>
      <c r="B13" s="94" t="s">
        <v>9</v>
      </c>
      <c r="C13" s="91">
        <v>0.76800000000000002</v>
      </c>
      <c r="D13" s="92"/>
      <c r="E13" s="93"/>
      <c r="F13" s="1"/>
      <c r="G13" s="28"/>
    </row>
    <row r="14" spans="1:7" x14ac:dyDescent="0.25">
      <c r="A14" s="15" t="s">
        <v>224</v>
      </c>
      <c r="B14" s="94" t="s">
        <v>7</v>
      </c>
      <c r="C14" s="91">
        <v>6.7000000000000004E-2</v>
      </c>
      <c r="D14" s="92"/>
      <c r="E14" s="92"/>
      <c r="F14" s="1"/>
      <c r="G14" s="28"/>
    </row>
    <row r="15" spans="1:7" ht="25" x14ac:dyDescent="0.25">
      <c r="A15" s="16" t="s">
        <v>226</v>
      </c>
      <c r="B15" s="94" t="s">
        <v>7</v>
      </c>
      <c r="C15" s="91">
        <v>0</v>
      </c>
      <c r="D15" s="93"/>
      <c r="E15" s="93"/>
      <c r="F15" s="19" t="s">
        <v>12</v>
      </c>
      <c r="G15" s="28"/>
    </row>
    <row r="16" spans="1:7" s="34" customFormat="1" ht="27" customHeight="1" x14ac:dyDescent="0.25">
      <c r="A16" s="30" t="s">
        <v>225</v>
      </c>
      <c r="B16" s="32"/>
      <c r="C16" s="33">
        <f>IF($B$7=TRUE,D12*E16+E12*D16,C13*(1-C14) * (1-C15/2))</f>
        <v>0.71654400000000007</v>
      </c>
      <c r="D16" s="33">
        <f>D13*(1-D14) * (1-D15/2)</f>
        <v>0</v>
      </c>
      <c r="E16" s="33">
        <f>E13*(1-E14) * (1-E15/2)</f>
        <v>0</v>
      </c>
      <c r="F16" s="35" t="s">
        <v>16</v>
      </c>
      <c r="G16" s="28"/>
    </row>
    <row r="17" spans="1:7" x14ac:dyDescent="0.25">
      <c r="A17" s="19" t="s">
        <v>227</v>
      </c>
      <c r="B17" s="15"/>
      <c r="C17" s="21">
        <f>1 + C16</f>
        <v>1.7165440000000001</v>
      </c>
      <c r="D17" s="1"/>
      <c r="E17" s="1"/>
      <c r="F17" s="1"/>
      <c r="G17" s="28"/>
    </row>
    <row r="18" spans="1:7" x14ac:dyDescent="0.25">
      <c r="A18" s="13"/>
      <c r="B18" s="17"/>
      <c r="C18" s="27"/>
      <c r="D18" s="18"/>
      <c r="E18" s="18"/>
      <c r="F18" s="18"/>
    </row>
    <row r="20" spans="1:7" ht="13" x14ac:dyDescent="0.3">
      <c r="A20" s="25" t="s">
        <v>11</v>
      </c>
      <c r="B20" s="26"/>
      <c r="C20" s="26"/>
      <c r="D20" s="26"/>
      <c r="E20" s="26"/>
      <c r="F20" s="26"/>
      <c r="G20" s="26"/>
    </row>
    <row r="21" spans="1:7" x14ac:dyDescent="0.25">
      <c r="A21" s="14" t="s">
        <v>228</v>
      </c>
      <c r="C21" s="90">
        <v>1.5</v>
      </c>
      <c r="D21" s="14" t="s">
        <v>229</v>
      </c>
    </row>
    <row r="23" spans="1:7" x14ac:dyDescent="0.25">
      <c r="A23" s="30" t="s">
        <v>8</v>
      </c>
    </row>
    <row r="29" spans="1:7" x14ac:dyDescent="0.25">
      <c r="A29" s="14"/>
    </row>
  </sheetData>
  <dataValidations count="1">
    <dataValidation type="list" allowBlank="1" showInputMessage="1" showErrorMessage="1" sqref="A6" xr:uid="{00000000-0002-0000-0400-000000000000}">
      <formula1>$A$2:$A$3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4" name="Check Box 4">
              <controlPr defaultSize="0" autoFill="0" autoLine="0" autoPict="0">
                <anchor moveWithCells="1">
                  <from>
                    <xdr:col>1</xdr:col>
                    <xdr:colOff>203200</xdr:colOff>
                    <xdr:row>6</xdr:row>
                    <xdr:rowOff>6350</xdr:rowOff>
                  </from>
                  <to>
                    <xdr:col>1</xdr:col>
                    <xdr:colOff>457200</xdr:colOff>
                    <xdr:row>6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33822a-f3f8-4e09-a787-c3b2fcf095b3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F825CAC10DF44A2152C7DDD34FF33" ma:contentTypeVersion="12" ma:contentTypeDescription="Create a new document." ma:contentTypeScope="" ma:versionID="d902c0835ef8ea913b4837cbc4f3533a">
  <xsd:schema xmlns:xsd="http://www.w3.org/2001/XMLSchema" xmlns:xs="http://www.w3.org/2001/XMLSchema" xmlns:p="http://schemas.microsoft.com/office/2006/metadata/properties" xmlns:ns2="fe665cb4-76f6-442e-916a-9d3815eabba3" xmlns:ns3="d233822a-f3f8-4e09-a787-c3b2fcf095b3" targetNamespace="http://schemas.microsoft.com/office/2006/metadata/properties" ma:root="true" ma:fieldsID="0ff70df2f6b35755d4f44f91915089a5" ns2:_="" ns3:_="">
    <xsd:import namespace="fe665cb4-76f6-442e-916a-9d3815eabba3"/>
    <xsd:import namespace="d233822a-f3f8-4e09-a787-c3b2fcf095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665cb4-76f6-442e-916a-9d3815eabb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822a-f3f8-4e09-a787-c3b2fcf095b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57855F-E477-477F-BCB9-87F0B3B2A7A6}">
  <ds:schemaRefs>
    <ds:schemaRef ds:uri="http://schemas.microsoft.com/office/2006/metadata/properties"/>
    <ds:schemaRef ds:uri="0cb69a24-ec80-4c20-b31c-9c47c50efef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79a9bc4-db0c-40a3-8958-ae58faba11a3"/>
    <ds:schemaRef ds:uri="http://www.w3.org/XML/1998/namespace"/>
    <ds:schemaRef ds:uri="http://purl.org/dc/dcmitype/"/>
    <ds:schemaRef ds:uri="3851e518-23d6-473f-b5c5-ebb4a00e3a92"/>
    <ds:schemaRef ds:uri="http://schemas.microsoft.com/sharepoint/v3"/>
    <ds:schemaRef ds:uri="42aaca09-d0d5-4808-82f3-89540437c2c7"/>
    <ds:schemaRef ds:uri="http://schemas.microsoft.com/sharepoint/v3/fields"/>
    <ds:schemaRef ds:uri="d233822a-f3f8-4e09-a787-c3b2fcf095b3"/>
  </ds:schemaRefs>
</ds:datastoreItem>
</file>

<file path=customXml/itemProps2.xml><?xml version="1.0" encoding="utf-8"?>
<ds:datastoreItem xmlns:ds="http://schemas.openxmlformats.org/officeDocument/2006/customXml" ds:itemID="{8146F681-670B-4966-B178-B8747A9BDE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665cb4-76f6-442e-916a-9d3815eabba3"/>
    <ds:schemaRef ds:uri="d233822a-f3f8-4e09-a787-c3b2fcf095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4E47ED-D271-494D-A136-0BD501A4A8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Listes</vt:lpstr>
      <vt:lpstr>Salaire décent</vt:lpstr>
      <vt:lpstr>Incidence financière</vt:lpstr>
      <vt:lpstr>Salaires</vt:lpstr>
      <vt:lpstr>Employees</vt:lpstr>
      <vt:lpstr>Fonctions</vt:lpstr>
      <vt:lpstr>Déductions fiscales et sociales</vt:lpstr>
      <vt:lpstr>Employment data</vt:lpstr>
      <vt:lpstr>'Salaire décent'!_Toc41459195</vt:lpstr>
      <vt:lpstr>E_Position</vt:lpstr>
      <vt:lpstr>EN</vt:lpstr>
      <vt:lpstr>EN_full</vt:lpstr>
      <vt:lpstr>English</vt:lpstr>
      <vt:lpstr>FR</vt:lpstr>
      <vt:lpstr>French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Stadlmayr, Barbara (AGND)</dc:creator>
  <cp:lastModifiedBy>Wim Simonse</cp:lastModifiedBy>
  <dcterms:created xsi:type="dcterms:W3CDTF">2011-11-08T14:19:05Z</dcterms:created>
  <dcterms:modified xsi:type="dcterms:W3CDTF">2022-03-21T14:03:23Z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0x010100C64F825CAC10DF44A2152C7DDD34FF33</vt:lpwstr>
  </property>
  <property fmtid="{D5CDD505-2E9C-101B-9397-08002B2CF9AE}" pid="3" name="Always on top">
    <vt:bool>false</vt:bool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