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away4africa-my.sharepoint.com/personal/w_simonse_away4africa_nl/Documents/Documents/06_Projects/2019 CBI_cashew_CI_BJ/06_Tools/Consommation_électrique/"/>
    </mc:Choice>
  </mc:AlternateContent>
  <xr:revisionPtr revIDLastSave="5" documentId="8_{921E021E-DE3E-4B83-92A2-7FA1314072FB}" xr6:coauthVersionLast="47" xr6:coauthVersionMax="47" xr10:uidLastSave="{AE163610-2B98-42E3-A787-4FD49B7FDBDF}"/>
  <bookViews>
    <workbookView xWindow="-110" yWindow="-110" windowWidth="25820" windowHeight="15500" xr2:uid="{00000000-000D-0000-FFFF-FFFF00000000}"/>
  </bookViews>
  <sheets>
    <sheet name="Analyse" sheetId="9" r:id="rId1"/>
  </sheets>
  <definedNames>
    <definedName name="_xlnm.Print_Area" localSheetId="0">Analyse!$B$1:$L$60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9" l="1"/>
  <c r="F30" i="9"/>
  <c r="D30" i="9"/>
  <c r="H30" i="9"/>
  <c r="D31" i="9"/>
  <c r="H31" i="9"/>
  <c r="C30" i="9"/>
  <c r="I30" i="9" s="1"/>
  <c r="J30" i="9" s="1"/>
  <c r="K30" i="9" s="1"/>
  <c r="C31" i="9"/>
  <c r="I29" i="9"/>
  <c r="J29" i="9" s="1"/>
  <c r="G29" i="9"/>
  <c r="E29" i="9"/>
  <c r="I28" i="9"/>
  <c r="J28" i="9" s="1"/>
  <c r="G28" i="9"/>
  <c r="E28" i="9"/>
  <c r="I27" i="9"/>
  <c r="J27" i="9" s="1"/>
  <c r="G27" i="9"/>
  <c r="E27" i="9"/>
  <c r="I26" i="9"/>
  <c r="J26" i="9" s="1"/>
  <c r="G26" i="9"/>
  <c r="E26" i="9"/>
  <c r="I25" i="9"/>
  <c r="J25" i="9" s="1"/>
  <c r="G25" i="9"/>
  <c r="E25" i="9"/>
  <c r="I24" i="9"/>
  <c r="J24" i="9" s="1"/>
  <c r="G24" i="9"/>
  <c r="E24" i="9"/>
  <c r="G23" i="9"/>
  <c r="E23" i="9"/>
  <c r="G22" i="9"/>
  <c r="E22" i="9"/>
  <c r="G21" i="9"/>
  <c r="E21" i="9"/>
  <c r="G20" i="9"/>
  <c r="E20" i="9"/>
  <c r="G19" i="9"/>
  <c r="E19" i="9"/>
  <c r="I18" i="9"/>
  <c r="J18" i="9" s="1"/>
  <c r="G18" i="9"/>
  <c r="E18" i="9"/>
  <c r="G6" i="9"/>
  <c r="G7" i="9"/>
  <c r="G8" i="9"/>
  <c r="G9" i="9"/>
  <c r="G10" i="9"/>
  <c r="G11" i="9"/>
  <c r="G12" i="9"/>
  <c r="G13" i="9"/>
  <c r="G14" i="9"/>
  <c r="G15" i="9"/>
  <c r="G16" i="9"/>
  <c r="G17" i="9"/>
  <c r="I8" i="9"/>
  <c r="J8" i="9" s="1"/>
  <c r="I9" i="9"/>
  <c r="J9" i="9" s="1"/>
  <c r="I10" i="9"/>
  <c r="J10" i="9" s="1"/>
  <c r="I11" i="9"/>
  <c r="J11" i="9" s="1"/>
  <c r="I7" i="9"/>
  <c r="J7" i="9" s="1"/>
  <c r="E17" i="9"/>
  <c r="I17" i="9"/>
  <c r="J17" i="9"/>
  <c r="E7" i="9"/>
  <c r="E8" i="9"/>
  <c r="E9" i="9"/>
  <c r="E10" i="9"/>
  <c r="E11" i="9"/>
  <c r="E12" i="9"/>
  <c r="I12" i="9"/>
  <c r="J12" i="9" s="1"/>
  <c r="E13" i="9"/>
  <c r="I13" i="9"/>
  <c r="J13" i="9" s="1"/>
  <c r="E14" i="9"/>
  <c r="I14" i="9"/>
  <c r="J14" i="9" s="1"/>
  <c r="E15" i="9"/>
  <c r="I15" i="9"/>
  <c r="J15" i="9" s="1"/>
  <c r="E16" i="9"/>
  <c r="I16" i="9"/>
  <c r="J16" i="9" s="1"/>
  <c r="E30" i="9" l="1"/>
  <c r="G30" i="9"/>
  <c r="I31" i="9"/>
  <c r="J31" i="9" s="1"/>
  <c r="K31" i="9" s="1"/>
  <c r="E31" i="9"/>
  <c r="G31" i="9"/>
  <c r="I20" i="9"/>
  <c r="I19" i="9"/>
  <c r="J19" i="9" s="1"/>
  <c r="I6" i="9"/>
  <c r="J6" i="9" s="1"/>
  <c r="E6" i="9"/>
  <c r="A6" i="9"/>
  <c r="K4" i="9"/>
  <c r="K11" i="9" s="1"/>
  <c r="A18" i="9" l="1"/>
  <c r="A31" i="9" s="1"/>
  <c r="A30" i="9"/>
  <c r="J20" i="9"/>
  <c r="K20" i="9" s="1"/>
  <c r="K29" i="9"/>
  <c r="K7" i="9"/>
  <c r="K28" i="9"/>
  <c r="K17" i="9"/>
  <c r="K27" i="9"/>
  <c r="K26" i="9"/>
  <c r="K18" i="9"/>
  <c r="K9" i="9"/>
  <c r="K24" i="9"/>
  <c r="K12" i="9"/>
  <c r="K8" i="9"/>
  <c r="K14" i="9"/>
  <c r="K15" i="9"/>
  <c r="K16" i="9"/>
  <c r="K25" i="9"/>
  <c r="K19" i="9"/>
  <c r="K10" i="9"/>
  <c r="K13" i="9"/>
  <c r="I21" i="9"/>
  <c r="J21" i="9" s="1"/>
  <c r="K21" i="9" s="1"/>
  <c r="K6" i="9"/>
  <c r="A7" i="9"/>
  <c r="I23" i="9" l="1"/>
  <c r="J23" i="9" s="1"/>
  <c r="K23" i="9" s="1"/>
  <c r="I22" i="9"/>
  <c r="J22" i="9" s="1"/>
  <c r="K22" i="9" s="1"/>
  <c r="A8" i="9"/>
  <c r="A19" i="9"/>
  <c r="A20" i="9" l="1"/>
  <c r="A9" i="9"/>
  <c r="A10" i="9" l="1"/>
  <c r="A21" i="9"/>
  <c r="A22" i="9" l="1"/>
  <c r="A11" i="9"/>
  <c r="A23" i="9" l="1"/>
  <c r="A12" i="9"/>
  <c r="A24" i="9" l="1"/>
  <c r="A13" i="9"/>
  <c r="A14" i="9" l="1"/>
  <c r="A25" i="9"/>
  <c r="A26" i="9" l="1"/>
  <c r="A15" i="9"/>
  <c r="A16" i="9" l="1"/>
  <c r="A27" i="9"/>
  <c r="A28" i="9" l="1"/>
  <c r="A17" i="9"/>
  <c r="A29" i="9" s="1"/>
</calcChain>
</file>

<file path=xl/sharedStrings.xml><?xml version="1.0" encoding="utf-8"?>
<sst xmlns="http://schemas.openxmlformats.org/spreadsheetml/2006/main" count="47" uniqueCount="33">
  <si>
    <t>FCFA/kg</t>
  </si>
  <si>
    <t>USD/lb</t>
  </si>
  <si>
    <t>Mois</t>
  </si>
  <si>
    <t>FCFA/kg RCN</t>
  </si>
  <si>
    <t>FCFA/kg d'amande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</si>
  <si>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</si>
  <si>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</si>
  <si>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</si>
  <si>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</si>
  <si>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</si>
  <si>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</si>
  <si>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</si>
  <si>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</si>
  <si>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</si>
  <si>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</si>
  <si>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</si>
  <si>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Total</t>
  </si>
  <si>
    <t>Décembre</t>
  </si>
  <si>
    <t>% du prix de vente</t>
  </si>
  <si>
    <t>Taux à l'emballage</t>
  </si>
  <si>
    <t>Prix de vente FOB</t>
  </si>
  <si>
    <t>Taux d'échange</t>
  </si>
  <si>
    <t>USD/Eur</t>
  </si>
  <si>
    <t>Nb de jour de travail</t>
  </si>
  <si>
    <t>Année</t>
  </si>
  <si>
    <t>Qté journalière noix brutes (Mt/jour)</t>
  </si>
  <si>
    <t>Qté mensuelle noix brutes (Mt)</t>
  </si>
  <si>
    <t>Année de début</t>
  </si>
  <si>
    <t>Usine</t>
  </si>
  <si>
    <t>Nb employés en moyenne</t>
  </si>
  <si>
    <t>Rendement de travail (Mt d'amandes/employé/an)</t>
  </si>
  <si>
    <t>Montant du Personnel (FCFA)</t>
  </si>
  <si>
    <t>Rendement (Mt/employé/mois)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</si>
</sst>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 * #,##0_ ;_ * \-#,##0_ ;_ * &quot;-&quot;??_ ;_ @_ "/>
    <numFmt numFmtId="168" formatCode="_-* #,##0.0\ _€_-;\-* #,##0.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165" fontId="0" fillId="0" borderId="0" xfId="2" applyNumberFormat="1" applyFont="1"/>
    <xf numFmtId="0" fontId="2" fillId="0" borderId="0" xfId="0" applyFont="1"/>
    <xf numFmtId="0" fontId="0" fillId="0" borderId="4" xfId="0" applyBorder="1"/>
    <xf numFmtId="166" fontId="0" fillId="0" borderId="6" xfId="1" applyNumberFormat="1" applyFont="1" applyBorder="1"/>
    <xf numFmtId="165" fontId="0" fillId="0" borderId="4" xfId="2" applyNumberFormat="1" applyFont="1" applyBorder="1"/>
    <xf numFmtId="165" fontId="2" fillId="0" borderId="0" xfId="2" applyNumberFormat="1" applyFont="1"/>
    <xf numFmtId="165" fontId="1" fillId="2" borderId="4" xfId="2" applyNumberFormat="1" applyFont="1" applyFill="1" applyBorder="1"/>
    <xf numFmtId="165" fontId="1" fillId="2" borderId="5" xfId="2" applyNumberFormat="1" applyFont="1" applyFill="1" applyBorder="1"/>
    <xf numFmtId="9" fontId="0" fillId="2" borderId="0" xfId="0" applyNumberFormat="1" applyFill="1"/>
    <xf numFmtId="43" fontId="0" fillId="2" borderId="0" xfId="3" applyFont="1" applyFill="1"/>
    <xf numFmtId="2" fontId="0" fillId="2" borderId="0" xfId="0" applyNumberFormat="1" applyFill="1"/>
    <xf numFmtId="0" fontId="2" fillId="0" borderId="1" xfId="0" applyFont="1" applyBorder="1" applyAlignment="1">
      <alignment vertical="center" wrapText="1"/>
    </xf>
    <xf numFmtId="165" fontId="2" fillId="0" borderId="1" xfId="2" applyNumberFormat="1" applyFont="1" applyBorder="1" applyAlignment="1">
      <alignment vertical="center" wrapText="1"/>
    </xf>
    <xf numFmtId="165" fontId="2" fillId="0" borderId="2" xfId="2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7" fontId="1" fillId="0" borderId="4" xfId="3" applyNumberFormat="1" applyFont="1" applyBorder="1"/>
    <xf numFmtId="165" fontId="0" fillId="0" borderId="4" xfId="0" applyNumberFormat="1" applyBorder="1"/>
    <xf numFmtId="1" fontId="0" fillId="2" borderId="0" xfId="2" applyNumberFormat="1" applyFont="1" applyFill="1"/>
    <xf numFmtId="0" fontId="0" fillId="0" borderId="7" xfId="0" applyBorder="1"/>
    <xf numFmtId="165" fontId="1" fillId="2" borderId="7" xfId="2" applyNumberFormat="1" applyFont="1" applyFill="1" applyBorder="1"/>
    <xf numFmtId="167" fontId="1" fillId="0" borderId="7" xfId="3" applyNumberFormat="1" applyFont="1" applyBorder="1"/>
    <xf numFmtId="165" fontId="1" fillId="2" borderId="8" xfId="2" applyNumberFormat="1" applyFont="1" applyFill="1" applyBorder="1"/>
    <xf numFmtId="165" fontId="0" fillId="0" borderId="7" xfId="0" applyNumberFormat="1" applyBorder="1"/>
    <xf numFmtId="165" fontId="0" fillId="0" borderId="7" xfId="2" applyNumberFormat="1" applyFont="1" applyBorder="1"/>
    <xf numFmtId="166" fontId="0" fillId="0" borderId="9" xfId="1" applyNumberFormat="1" applyFont="1" applyBorder="1"/>
    <xf numFmtId="167" fontId="0" fillId="0" borderId="0" xfId="3" applyNumberFormat="1" applyFont="1" applyFill="1"/>
    <xf numFmtId="165" fontId="0" fillId="2" borderId="3" xfId="2" applyNumberFormat="1" applyFont="1" applyFill="1" applyBorder="1" applyAlignment="1">
      <alignment horizontal="centerContinuous"/>
    </xf>
    <xf numFmtId="165" fontId="0" fillId="2" borderId="2" xfId="2" applyNumberFormat="1" applyFont="1" applyFill="1" applyBorder="1" applyAlignment="1">
      <alignment horizontal="centerContinuous"/>
    </xf>
    <xf numFmtId="168" fontId="0" fillId="0" borderId="4" xfId="0" applyNumberFormat="1" applyBorder="1"/>
    <xf numFmtId="168" fontId="0" fillId="0" borderId="7" xfId="0" applyNumberFormat="1" applyBorder="1"/>
    <xf numFmtId="0" fontId="2" fillId="0" borderId="10" xfId="0" applyFont="1" applyBorder="1"/>
    <xf numFmtId="0" fontId="2" fillId="0" borderId="11" xfId="0" applyFont="1" applyBorder="1"/>
    <xf numFmtId="165" fontId="2" fillId="0" borderId="11" xfId="2" applyNumberFormat="1" applyFont="1" applyFill="1" applyBorder="1"/>
    <xf numFmtId="167" fontId="2" fillId="0" borderId="11" xfId="3" applyNumberFormat="1" applyFont="1" applyBorder="1"/>
    <xf numFmtId="165" fontId="2" fillId="0" borderId="11" xfId="0" applyNumberFormat="1" applyFont="1" applyBorder="1"/>
    <xf numFmtId="165" fontId="2" fillId="0" borderId="11" xfId="2" applyNumberFormat="1" applyFont="1" applyBorder="1"/>
    <xf numFmtId="166" fontId="2" fillId="0" borderId="12" xfId="1" applyNumberFormat="1" applyFont="1" applyBorder="1"/>
    <xf numFmtId="0" fontId="2" fillId="0" borderId="13" xfId="0" applyFont="1" applyBorder="1"/>
    <xf numFmtId="0" fontId="2" fillId="0" borderId="14" xfId="0" applyFont="1" applyBorder="1"/>
    <xf numFmtId="165" fontId="2" fillId="0" borderId="14" xfId="2" applyNumberFormat="1" applyFont="1" applyBorder="1"/>
    <xf numFmtId="167" fontId="2" fillId="0" borderId="14" xfId="3" applyNumberFormat="1" applyFont="1" applyBorder="1"/>
    <xf numFmtId="165" fontId="2" fillId="0" borderId="14" xfId="2" applyNumberFormat="1" applyFont="1" applyFill="1" applyBorder="1"/>
    <xf numFmtId="165" fontId="2" fillId="0" borderId="14" xfId="0" applyNumberFormat="1" applyFont="1" applyBorder="1"/>
    <xf numFmtId="166" fontId="2" fillId="0" borderId="15" xfId="1" applyNumberFormat="1" applyFont="1" applyBorder="1"/>
    <xf numFmtId="168" fontId="2" fillId="0" borderId="11" xfId="2" applyNumberFormat="1" applyFont="1" applyFill="1" applyBorder="1"/>
    <xf numFmtId="168" fontId="2" fillId="0" borderId="16" xfId="2" applyNumberFormat="1" applyFont="1" applyFill="1" applyBorder="1"/>
  </cellXfs>
  <cellStyles count="4">
    <cellStyle name="Comma" xfId="3" builtinId="3"/>
    <cellStyle name="Comma 2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Analyse!$B$1</c:f>
          <c:strCache>
            <c:ptCount val="1"/>
            <c:pt idx="0">
              <c:v> Rendement de travail (Mt d'amandes/employé/an)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20385453104811299"/>
          <c:y val="0.19424017786419581"/>
          <c:w val="0.74379420411213604"/>
          <c:h val="0.64324345118089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Analyse!$G$5</c:f>
              <c:strCache>
                <c:ptCount val="1"/>
                <c:pt idx="0">
                  <c:v> Rendement (Mt/employé/mois)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Analyse!$B$6:$B$29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Analyse!$G$6:$G$29</c:f>
              <c:numCache>
                <c:formatCode>_-* #,##0.0\ _€_-;\-* #,##0.0\ _€_-;_-* "-"??\ _€_-;_-@_-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B-4173-9A45-901380A70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2"/>
        <c:axId val="307418048"/>
        <c:axId val="307419616"/>
      </c:barChart>
      <c:lineChart>
        <c:grouping val="standard"/>
        <c:varyColors val="0"/>
        <c:ser>
          <c:idx val="1"/>
          <c:order val="1"/>
          <c:tx>
            <c:strRef>
              <c:f>Analyse!$C$5</c:f>
              <c:strCache>
                <c:ptCount val="1"/>
                <c:pt idx="0">
                  <c:v> Qté mensuelle noix brutes (Mt)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Analyse!$B$5:$B$29</c:f>
              <c:strCache>
                <c:ptCount val="25"/>
                <c:pt idx="0">
                  <c:v>Mois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  <c:pt idx="13">
                  <c:v>Janvier</c:v>
                </c:pt>
                <c:pt idx="14">
                  <c:v>Février</c:v>
                </c:pt>
                <c:pt idx="15">
                  <c:v>Mars</c:v>
                </c:pt>
                <c:pt idx="16">
                  <c:v>Avril</c:v>
                </c:pt>
                <c:pt idx="17">
                  <c:v>Mai</c:v>
                </c:pt>
                <c:pt idx="18">
                  <c:v>Juin</c:v>
                </c:pt>
                <c:pt idx="19">
                  <c:v>Juillet</c:v>
                </c:pt>
                <c:pt idx="20">
                  <c:v>Août</c:v>
                </c:pt>
                <c:pt idx="21">
                  <c:v>Septembre</c:v>
                </c:pt>
                <c:pt idx="22">
                  <c:v>Octobre</c:v>
                </c:pt>
                <c:pt idx="23">
                  <c:v>Novembre</c:v>
                </c:pt>
                <c:pt idx="24">
                  <c:v>Décembre</c:v>
                </c:pt>
              </c:strCache>
            </c:strRef>
          </c:cat>
          <c:val>
            <c:numRef>
              <c:f>Analyse!$C$6:$C$29</c:f>
              <c:numCache>
                <c:formatCode>_-* #,##0\ _€_-;\-* #,##0\ _€_-;_-* "-"??\ _€_-;_-@_-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B-4173-9A45-901380A70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832152"/>
        <c:axId val="268449960"/>
      </c:lineChart>
      <c:catAx>
        <c:axId val="30741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307419616"/>
        <c:crosses val="autoZero"/>
        <c:auto val="1"/>
        <c:lblAlgn val="ctr"/>
        <c:lblOffset val="100"/>
        <c:noMultiLvlLbl val="0"/>
      </c:catAx>
      <c:valAx>
        <c:axId val="3074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Analyse!$G$5</c:f>
              <c:strCache>
                <c:ptCount val="1"/>
                <c:pt idx="0">
                  <c:v> Rendement (Mt/employé/mois) </c:v>
                </c:pt>
              </c:strCache>
            </c:strRef>
          </c:tx>
          <c:layout>
            <c:manualLayout>
              <c:xMode val="edge"/>
              <c:yMode val="edge"/>
              <c:x val="0.13655091230135374"/>
              <c:y val="0.12728581370421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_-* #,##0.0\ _€_-;\-* #,##0.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307418048"/>
        <c:crosses val="autoZero"/>
        <c:crossBetween val="between"/>
      </c:valAx>
      <c:valAx>
        <c:axId val="268449960"/>
        <c:scaling>
          <c:orientation val="minMax"/>
        </c:scaling>
        <c:delete val="0"/>
        <c:axPos val="r"/>
        <c:title>
          <c:tx>
            <c:strRef>
              <c:f>Analyse!$C$5</c:f>
              <c:strCache>
                <c:ptCount val="1"/>
                <c:pt idx="0">
                  <c:v> Qté mensuelle noix brutes (Mt) </c:v>
                </c:pt>
              </c:strCache>
            </c:strRef>
          </c:tx>
          <c:layout>
            <c:manualLayout>
              <c:xMode val="edge"/>
              <c:yMode val="edge"/>
              <c:x val="0.93364331959976454"/>
              <c:y val="9.50361253862146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_-* #,##0\ _€_-;\-* #,##0\ _€_-;_-* &quot;-&quot;??\ _€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303832152"/>
        <c:crosses val="max"/>
        <c:crossBetween val="between"/>
      </c:valAx>
      <c:catAx>
        <c:axId val="303832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4499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33</xdr:row>
      <xdr:rowOff>130174</xdr:rowOff>
    </xdr:from>
    <xdr:to>
      <xdr:col>10</xdr:col>
      <xdr:colOff>1314450</xdr:colOff>
      <xdr:row>58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27FAA7-D285-4CF8-8F0B-11821F3CB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CE48-8AF9-4D68-8555-BF0AAD203394}">
  <sheetPr>
    <tabColor rgb="FF00B0F0"/>
    <pageSetUpPr fitToPage="1"/>
  </sheetPr>
  <dimension ref="A1:P31"/>
  <sheetViews>
    <sheetView showGridLines="0" tabSelected="1" workbookViewId="0">
      <selection activeCell="F32" sqref="F32"/>
    </sheetView>
  </sheetViews>
  <sheetFormatPr defaultColWidth="9.1796875" defaultRowHeight="14.5" x14ac:dyDescent="0.35"/>
  <cols>
    <col min="2" max="2" width="12.453125" bestFit="1" customWidth="1"/>
    <col min="3" max="3" width="15.1796875" style="1" bestFit="1" customWidth="1"/>
    <col min="4" max="4" width="15.1796875" style="1" customWidth="1"/>
    <col min="5" max="5" width="14.81640625" customWidth="1"/>
    <col min="6" max="6" width="14.453125" customWidth="1"/>
    <col min="7" max="7" width="17.7265625" customWidth="1"/>
    <col min="8" max="8" width="24.453125" customWidth="1"/>
    <col min="9" max="9" width="14.453125" customWidth="1"/>
    <col min="10" max="10" width="17.453125" customWidth="1"/>
    <col min="11" max="11" width="19" customWidth="1"/>
  </cols>
  <sheetData>
    <row r="1" spans="1:12" ht="15" thickBot="1" x14ac:dyDescent="0.4">
      <c r="B1" s="6" t="s">
        <v>30</v>
      </c>
      <c r="E1" s="1" t="s">
        <v>28</v>
      </c>
      <c r="F1" s="29"/>
      <c r="G1" s="28"/>
      <c r="H1" s="1"/>
      <c r="J1" t="s">
        <v>19</v>
      </c>
      <c r="K1" s="9">
        <v>0.2</v>
      </c>
    </row>
    <row r="2" spans="1:12" x14ac:dyDescent="0.35">
      <c r="B2" s="1"/>
      <c r="E2" s="1"/>
      <c r="F2" s="1"/>
      <c r="G2" s="1"/>
      <c r="H2" s="1"/>
      <c r="J2" t="s">
        <v>20</v>
      </c>
      <c r="K2" s="11">
        <v>3</v>
      </c>
      <c r="L2" t="s">
        <v>1</v>
      </c>
    </row>
    <row r="3" spans="1:12" x14ac:dyDescent="0.35">
      <c r="A3" s="19">
        <v>2022</v>
      </c>
      <c r="B3" s="6" t="s">
        <v>27</v>
      </c>
      <c r="E3" s="1"/>
      <c r="F3" s="1"/>
      <c r="G3" s="1"/>
      <c r="H3" s="1"/>
      <c r="J3" t="s">
        <v>21</v>
      </c>
      <c r="K3" s="10">
        <v>1.0900000000000001</v>
      </c>
      <c r="L3" t="s">
        <v>22</v>
      </c>
    </row>
    <row r="4" spans="1:12" ht="15" thickBot="1" x14ac:dyDescent="0.4">
      <c r="B4" s="1"/>
      <c r="E4" s="1"/>
      <c r="F4" s="1"/>
      <c r="G4" s="1"/>
      <c r="H4" s="1"/>
      <c r="J4" t="s">
        <v>20</v>
      </c>
      <c r="K4" s="27">
        <f>+IFERROR(K2/0.454/$K$3*655.957,"")</f>
        <v>3976.6216707755725</v>
      </c>
      <c r="L4" t="s">
        <v>0</v>
      </c>
    </row>
    <row r="5" spans="1:12" s="16" customFormat="1" ht="44" thickBot="1" x14ac:dyDescent="0.4">
      <c r="A5" s="12" t="s">
        <v>24</v>
      </c>
      <c r="B5" s="12" t="s">
        <v>2</v>
      </c>
      <c r="C5" s="13" t="s">
        <v>26</v>
      </c>
      <c r="D5" s="13" t="s">
        <v>23</v>
      </c>
      <c r="E5" s="13" t="s">
        <v>25</v>
      </c>
      <c r="F5" s="14" t="s">
        <v>29</v>
      </c>
      <c r="G5" s="13" t="s">
        <v>32</v>
      </c>
      <c r="H5" s="13" t="s">
        <v>31</v>
      </c>
      <c r="I5" s="13" t="s">
        <v>3</v>
      </c>
      <c r="J5" s="13" t="s">
        <v>4</v>
      </c>
      <c r="K5" s="15" t="s">
        <v>18</v>
      </c>
    </row>
    <row r="6" spans="1:12" s="2" customFormat="1" x14ac:dyDescent="0.35">
      <c r="A6" s="3">
        <f>+A3</f>
        <v>2022</v>
      </c>
      <c r="B6" s="3" t="s">
        <v>5</v>
      </c>
      <c r="C6" s="7"/>
      <c r="D6" s="7"/>
      <c r="E6" s="17" t="str">
        <f>IFERROR(C6/D6,"")</f>
        <v/>
      </c>
      <c r="F6" s="8"/>
      <c r="G6" s="30" t="str">
        <f t="shared" ref="G6:G16" si="0">+IFERROR(C6*$K$1/F6,"")</f>
        <v/>
      </c>
      <c r="H6" s="7"/>
      <c r="I6" s="18" t="str">
        <f t="shared" ref="I6:I31" si="1">IFERROR(H6/C6/1000,"")</f>
        <v/>
      </c>
      <c r="J6" s="5" t="str">
        <f>IFERROR(I6/$K$1,"")</f>
        <v/>
      </c>
      <c r="K6" s="4" t="str">
        <f>+IFERROR(J6/K$4,"")</f>
        <v/>
      </c>
    </row>
    <row r="7" spans="1:12" x14ac:dyDescent="0.35">
      <c r="A7" s="3">
        <f>+A6</f>
        <v>2022</v>
      </c>
      <c r="B7" s="3" t="s">
        <v>6</v>
      </c>
      <c r="C7" s="7"/>
      <c r="D7" s="7"/>
      <c r="E7" s="17" t="str">
        <f t="shared" ref="E7:E16" si="2">IFERROR(C7/D7,"")</f>
        <v/>
      </c>
      <c r="F7" s="8"/>
      <c r="G7" s="30" t="str">
        <f t="shared" si="0"/>
        <v/>
      </c>
      <c r="H7" s="7"/>
      <c r="I7" s="18" t="str">
        <f t="shared" ref="I7:I16" si="3">IFERROR(H7/C7/1000,"")</f>
        <v/>
      </c>
      <c r="J7" s="5" t="str">
        <f t="shared" ref="J7:J31" si="4">IFERROR(I7/$K$1,"")</f>
        <v/>
      </c>
      <c r="K7" s="4" t="str">
        <f t="shared" ref="K7:K31" si="5">+IFERROR(J7/K$4,"")</f>
        <v/>
      </c>
    </row>
    <row r="8" spans="1:12" x14ac:dyDescent="0.35">
      <c r="A8" s="3">
        <f t="shared" ref="A8:A17" si="6">+A7</f>
        <v>2022</v>
      </c>
      <c r="B8" s="3" t="s">
        <v>7</v>
      </c>
      <c r="C8" s="7"/>
      <c r="D8" s="7"/>
      <c r="E8" s="17" t="str">
        <f t="shared" si="2"/>
        <v/>
      </c>
      <c r="F8" s="8"/>
      <c r="G8" s="30" t="str">
        <f t="shared" si="0"/>
        <v/>
      </c>
      <c r="H8" s="7"/>
      <c r="I8" s="18" t="str">
        <f t="shared" si="3"/>
        <v/>
      </c>
      <c r="J8" s="5" t="str">
        <f t="shared" si="4"/>
        <v/>
      </c>
      <c r="K8" s="4" t="str">
        <f t="shared" si="5"/>
        <v/>
      </c>
    </row>
    <row r="9" spans="1:12" x14ac:dyDescent="0.35">
      <c r="A9" s="3">
        <f t="shared" si="6"/>
        <v>2022</v>
      </c>
      <c r="B9" s="3" t="s">
        <v>8</v>
      </c>
      <c r="C9" s="7"/>
      <c r="D9" s="7"/>
      <c r="E9" s="17" t="str">
        <f t="shared" si="2"/>
        <v/>
      </c>
      <c r="F9" s="8"/>
      <c r="G9" s="30" t="str">
        <f t="shared" si="0"/>
        <v/>
      </c>
      <c r="H9" s="7"/>
      <c r="I9" s="18" t="str">
        <f t="shared" si="3"/>
        <v/>
      </c>
      <c r="J9" s="5" t="str">
        <f t="shared" si="4"/>
        <v/>
      </c>
      <c r="K9" s="4" t="str">
        <f t="shared" si="5"/>
        <v/>
      </c>
    </row>
    <row r="10" spans="1:12" x14ac:dyDescent="0.35">
      <c r="A10" s="3">
        <f t="shared" si="6"/>
        <v>2022</v>
      </c>
      <c r="B10" s="3" t="s">
        <v>9</v>
      </c>
      <c r="C10" s="7"/>
      <c r="D10" s="7"/>
      <c r="E10" s="17" t="str">
        <f t="shared" si="2"/>
        <v/>
      </c>
      <c r="F10" s="8"/>
      <c r="G10" s="30" t="str">
        <f t="shared" si="0"/>
        <v/>
      </c>
      <c r="H10" s="7"/>
      <c r="I10" s="18" t="str">
        <f t="shared" si="3"/>
        <v/>
      </c>
      <c r="J10" s="5" t="str">
        <f t="shared" si="4"/>
        <v/>
      </c>
      <c r="K10" s="4" t="str">
        <f t="shared" si="5"/>
        <v/>
      </c>
    </row>
    <row r="11" spans="1:12" x14ac:dyDescent="0.35">
      <c r="A11" s="3">
        <f t="shared" si="6"/>
        <v>2022</v>
      </c>
      <c r="B11" s="3" t="s">
        <v>10</v>
      </c>
      <c r="C11" s="7"/>
      <c r="D11" s="7"/>
      <c r="E11" s="17" t="str">
        <f t="shared" si="2"/>
        <v/>
      </c>
      <c r="F11" s="8"/>
      <c r="G11" s="30" t="str">
        <f t="shared" si="0"/>
        <v/>
      </c>
      <c r="H11" s="7"/>
      <c r="I11" s="18" t="str">
        <f t="shared" si="3"/>
        <v/>
      </c>
      <c r="J11" s="5" t="str">
        <f t="shared" si="4"/>
        <v/>
      </c>
      <c r="K11" s="4" t="str">
        <f t="shared" si="5"/>
        <v/>
      </c>
    </row>
    <row r="12" spans="1:12" x14ac:dyDescent="0.35">
      <c r="A12" s="3">
        <f t="shared" si="6"/>
        <v>2022</v>
      </c>
      <c r="B12" s="3" t="s">
        <v>11</v>
      </c>
      <c r="C12" s="7"/>
      <c r="D12" s="7"/>
      <c r="E12" s="17" t="str">
        <f t="shared" si="2"/>
        <v/>
      </c>
      <c r="F12" s="8"/>
      <c r="G12" s="30" t="str">
        <f t="shared" si="0"/>
        <v/>
      </c>
      <c r="H12" s="7"/>
      <c r="I12" s="18" t="str">
        <f t="shared" si="3"/>
        <v/>
      </c>
      <c r="J12" s="5" t="str">
        <f t="shared" si="4"/>
        <v/>
      </c>
      <c r="K12" s="4" t="str">
        <f t="shared" si="5"/>
        <v/>
      </c>
    </row>
    <row r="13" spans="1:12" x14ac:dyDescent="0.35">
      <c r="A13" s="3">
        <f t="shared" si="6"/>
        <v>2022</v>
      </c>
      <c r="B13" s="3" t="s">
        <v>12</v>
      </c>
      <c r="C13" s="7"/>
      <c r="D13" s="7"/>
      <c r="E13" s="17" t="str">
        <f t="shared" si="2"/>
        <v/>
      </c>
      <c r="F13" s="8"/>
      <c r="G13" s="30" t="str">
        <f t="shared" si="0"/>
        <v/>
      </c>
      <c r="H13" s="7"/>
      <c r="I13" s="18" t="str">
        <f t="shared" si="3"/>
        <v/>
      </c>
      <c r="J13" s="5" t="str">
        <f t="shared" si="4"/>
        <v/>
      </c>
      <c r="K13" s="4" t="str">
        <f t="shared" si="5"/>
        <v/>
      </c>
    </row>
    <row r="14" spans="1:12" x14ac:dyDescent="0.35">
      <c r="A14" s="3">
        <f t="shared" si="6"/>
        <v>2022</v>
      </c>
      <c r="B14" s="3" t="s">
        <v>13</v>
      </c>
      <c r="C14" s="7"/>
      <c r="D14" s="7"/>
      <c r="E14" s="17" t="str">
        <f t="shared" si="2"/>
        <v/>
      </c>
      <c r="F14" s="8"/>
      <c r="G14" s="30" t="str">
        <f t="shared" si="0"/>
        <v/>
      </c>
      <c r="H14" s="7"/>
      <c r="I14" s="18" t="str">
        <f t="shared" si="3"/>
        <v/>
      </c>
      <c r="J14" s="5" t="str">
        <f t="shared" si="4"/>
        <v/>
      </c>
      <c r="K14" s="4" t="str">
        <f t="shared" si="5"/>
        <v/>
      </c>
    </row>
    <row r="15" spans="1:12" x14ac:dyDescent="0.35">
      <c r="A15" s="3">
        <f t="shared" si="6"/>
        <v>2022</v>
      </c>
      <c r="B15" s="3" t="s">
        <v>14</v>
      </c>
      <c r="C15" s="7"/>
      <c r="D15" s="7"/>
      <c r="E15" s="17" t="str">
        <f t="shared" si="2"/>
        <v/>
      </c>
      <c r="F15" s="8"/>
      <c r="G15" s="30" t="str">
        <f t="shared" si="0"/>
        <v/>
      </c>
      <c r="H15" s="7"/>
      <c r="I15" s="18" t="str">
        <f t="shared" si="3"/>
        <v/>
      </c>
      <c r="J15" s="5" t="str">
        <f t="shared" si="4"/>
        <v/>
      </c>
      <c r="K15" s="4" t="str">
        <f t="shared" si="5"/>
        <v/>
      </c>
    </row>
    <row r="16" spans="1:12" x14ac:dyDescent="0.35">
      <c r="A16" s="3">
        <f t="shared" si="6"/>
        <v>2022</v>
      </c>
      <c r="B16" s="3" t="s">
        <v>15</v>
      </c>
      <c r="C16" s="7"/>
      <c r="D16" s="7"/>
      <c r="E16" s="17" t="str">
        <f t="shared" si="2"/>
        <v/>
      </c>
      <c r="F16" s="8"/>
      <c r="G16" s="30" t="str">
        <f t="shared" si="0"/>
        <v/>
      </c>
      <c r="H16" s="7"/>
      <c r="I16" s="18" t="str">
        <f t="shared" si="3"/>
        <v/>
      </c>
      <c r="J16" s="5" t="str">
        <f t="shared" si="4"/>
        <v/>
      </c>
      <c r="K16" s="4" t="str">
        <f t="shared" si="5"/>
        <v/>
      </c>
    </row>
    <row r="17" spans="1:16" x14ac:dyDescent="0.35">
      <c r="A17" s="20">
        <f t="shared" si="6"/>
        <v>2022</v>
      </c>
      <c r="B17" s="20" t="s">
        <v>17</v>
      </c>
      <c r="C17" s="21"/>
      <c r="D17" s="21"/>
      <c r="E17" s="22" t="str">
        <f t="shared" ref="E17" si="7">IFERROR(C17/D17,"")</f>
        <v/>
      </c>
      <c r="F17" s="23"/>
      <c r="G17" s="31" t="str">
        <f>+IFERROR(C17*$K$1/F17,"")</f>
        <v/>
      </c>
      <c r="H17" s="21"/>
      <c r="I17" s="24" t="str">
        <f t="shared" ref="I17:I31" si="8">IFERROR(H17/C17/1000,"")</f>
        <v/>
      </c>
      <c r="J17" s="25" t="str">
        <f t="shared" si="4"/>
        <v/>
      </c>
      <c r="K17" s="26" t="str">
        <f t="shared" si="5"/>
        <v/>
      </c>
    </row>
    <row r="18" spans="1:16" s="2" customFormat="1" x14ac:dyDescent="0.35">
      <c r="A18" s="3">
        <f>+A6+1</f>
        <v>2023</v>
      </c>
      <c r="B18" s="3" t="s">
        <v>5</v>
      </c>
      <c r="C18" s="7"/>
      <c r="D18" s="7"/>
      <c r="E18" s="17" t="str">
        <f>IFERROR(C18/D18,"")</f>
        <v/>
      </c>
      <c r="F18" s="8"/>
      <c r="G18" s="30" t="str">
        <f t="shared" ref="G18:G31" si="9">+IFERROR(C18*$K$1/F18,"")</f>
        <v/>
      </c>
      <c r="H18" s="7"/>
      <c r="I18" s="18" t="str">
        <f t="shared" si="8"/>
        <v/>
      </c>
      <c r="J18" s="5" t="str">
        <f>IFERROR(I18/$K$1,"")</f>
        <v/>
      </c>
      <c r="K18" s="4" t="str">
        <f>+IFERROR(J18/K$4,"")</f>
        <v/>
      </c>
      <c r="N18"/>
      <c r="O18"/>
      <c r="P18"/>
    </row>
    <row r="19" spans="1:16" x14ac:dyDescent="0.35">
      <c r="A19" s="3">
        <f t="shared" ref="A19:A29" si="10">+A7+1</f>
        <v>2023</v>
      </c>
      <c r="B19" s="3" t="s">
        <v>6</v>
      </c>
      <c r="C19" s="7"/>
      <c r="D19" s="7"/>
      <c r="E19" s="17" t="str">
        <f t="shared" ref="E19:E31" si="11">IFERROR(C19/D19,"")</f>
        <v/>
      </c>
      <c r="F19" s="8"/>
      <c r="G19" s="30" t="str">
        <f t="shared" si="9"/>
        <v/>
      </c>
      <c r="H19" s="7"/>
      <c r="I19" s="18" t="str">
        <f t="shared" si="8"/>
        <v/>
      </c>
      <c r="J19" s="5" t="str">
        <f t="shared" si="4"/>
        <v/>
      </c>
      <c r="K19" s="4" t="str">
        <f t="shared" si="5"/>
        <v/>
      </c>
    </row>
    <row r="20" spans="1:16" x14ac:dyDescent="0.35">
      <c r="A20" s="3">
        <f t="shared" si="10"/>
        <v>2023</v>
      </c>
      <c r="B20" s="3" t="s">
        <v>7</v>
      </c>
      <c r="C20" s="7"/>
      <c r="D20" s="7"/>
      <c r="E20" s="17" t="str">
        <f t="shared" si="11"/>
        <v/>
      </c>
      <c r="F20" s="8"/>
      <c r="G20" s="30" t="str">
        <f t="shared" si="9"/>
        <v/>
      </c>
      <c r="H20" s="7"/>
      <c r="I20" s="18" t="str">
        <f t="shared" si="8"/>
        <v/>
      </c>
      <c r="J20" s="5" t="str">
        <f t="shared" si="4"/>
        <v/>
      </c>
      <c r="K20" s="4" t="str">
        <f t="shared" si="5"/>
        <v/>
      </c>
    </row>
    <row r="21" spans="1:16" x14ac:dyDescent="0.35">
      <c r="A21" s="3">
        <f t="shared" si="10"/>
        <v>2023</v>
      </c>
      <c r="B21" s="3" t="s">
        <v>8</v>
      </c>
      <c r="C21" s="7"/>
      <c r="D21" s="7"/>
      <c r="E21" s="17" t="str">
        <f t="shared" si="11"/>
        <v/>
      </c>
      <c r="F21" s="8"/>
      <c r="G21" s="30" t="str">
        <f t="shared" si="9"/>
        <v/>
      </c>
      <c r="H21" s="7"/>
      <c r="I21" s="18" t="str">
        <f t="shared" si="8"/>
        <v/>
      </c>
      <c r="J21" s="5" t="str">
        <f t="shared" si="4"/>
        <v/>
      </c>
      <c r="K21" s="4" t="str">
        <f t="shared" si="5"/>
        <v/>
      </c>
    </row>
    <row r="22" spans="1:16" x14ac:dyDescent="0.35">
      <c r="A22" s="3">
        <f t="shared" si="10"/>
        <v>2023</v>
      </c>
      <c r="B22" s="3" t="s">
        <v>9</v>
      </c>
      <c r="C22" s="7"/>
      <c r="D22" s="7"/>
      <c r="E22" s="17" t="str">
        <f t="shared" si="11"/>
        <v/>
      </c>
      <c r="F22" s="8"/>
      <c r="G22" s="30" t="str">
        <f t="shared" si="9"/>
        <v/>
      </c>
      <c r="H22" s="7"/>
      <c r="I22" s="18" t="str">
        <f t="shared" si="8"/>
        <v/>
      </c>
      <c r="J22" s="5" t="str">
        <f t="shared" si="4"/>
        <v/>
      </c>
      <c r="K22" s="4" t="str">
        <f t="shared" si="5"/>
        <v/>
      </c>
    </row>
    <row r="23" spans="1:16" x14ac:dyDescent="0.35">
      <c r="A23" s="3">
        <f t="shared" si="10"/>
        <v>2023</v>
      </c>
      <c r="B23" s="3" t="s">
        <v>10</v>
      </c>
      <c r="C23" s="7"/>
      <c r="D23" s="7"/>
      <c r="E23" s="17" t="str">
        <f t="shared" si="11"/>
        <v/>
      </c>
      <c r="F23" s="8"/>
      <c r="G23" s="30" t="str">
        <f t="shared" si="9"/>
        <v/>
      </c>
      <c r="H23" s="7"/>
      <c r="I23" s="18" t="str">
        <f t="shared" si="8"/>
        <v/>
      </c>
      <c r="J23" s="5" t="str">
        <f t="shared" si="4"/>
        <v/>
      </c>
      <c r="K23" s="4" t="str">
        <f t="shared" si="5"/>
        <v/>
      </c>
    </row>
    <row r="24" spans="1:16" x14ac:dyDescent="0.35">
      <c r="A24" s="3">
        <f t="shared" si="10"/>
        <v>2023</v>
      </c>
      <c r="B24" s="3" t="s">
        <v>11</v>
      </c>
      <c r="C24" s="7"/>
      <c r="D24" s="7"/>
      <c r="E24" s="17" t="str">
        <f t="shared" si="11"/>
        <v/>
      </c>
      <c r="F24" s="8"/>
      <c r="G24" s="30" t="str">
        <f t="shared" si="9"/>
        <v/>
      </c>
      <c r="H24" s="7"/>
      <c r="I24" s="18" t="str">
        <f t="shared" si="8"/>
        <v/>
      </c>
      <c r="J24" s="5" t="str">
        <f t="shared" si="4"/>
        <v/>
      </c>
      <c r="K24" s="4" t="str">
        <f t="shared" si="5"/>
        <v/>
      </c>
    </row>
    <row r="25" spans="1:16" x14ac:dyDescent="0.35">
      <c r="A25" s="3">
        <f t="shared" si="10"/>
        <v>2023</v>
      </c>
      <c r="B25" s="3" t="s">
        <v>12</v>
      </c>
      <c r="C25" s="7"/>
      <c r="D25" s="7"/>
      <c r="E25" s="17" t="str">
        <f t="shared" si="11"/>
        <v/>
      </c>
      <c r="F25" s="8"/>
      <c r="G25" s="30" t="str">
        <f t="shared" si="9"/>
        <v/>
      </c>
      <c r="H25" s="7"/>
      <c r="I25" s="18" t="str">
        <f t="shared" si="8"/>
        <v/>
      </c>
      <c r="J25" s="5" t="str">
        <f t="shared" si="4"/>
        <v/>
      </c>
      <c r="K25" s="4" t="str">
        <f t="shared" si="5"/>
        <v/>
      </c>
    </row>
    <row r="26" spans="1:16" x14ac:dyDescent="0.35">
      <c r="A26" s="3">
        <f t="shared" si="10"/>
        <v>2023</v>
      </c>
      <c r="B26" s="3" t="s">
        <v>13</v>
      </c>
      <c r="C26" s="7"/>
      <c r="D26" s="7"/>
      <c r="E26" s="17" t="str">
        <f t="shared" si="11"/>
        <v/>
      </c>
      <c r="F26" s="8"/>
      <c r="G26" s="30" t="str">
        <f t="shared" si="9"/>
        <v/>
      </c>
      <c r="H26" s="7"/>
      <c r="I26" s="18" t="str">
        <f t="shared" si="8"/>
        <v/>
      </c>
      <c r="J26" s="5" t="str">
        <f t="shared" si="4"/>
        <v/>
      </c>
      <c r="K26" s="4" t="str">
        <f t="shared" si="5"/>
        <v/>
      </c>
    </row>
    <row r="27" spans="1:16" x14ac:dyDescent="0.35">
      <c r="A27" s="3">
        <f t="shared" si="10"/>
        <v>2023</v>
      </c>
      <c r="B27" s="3" t="s">
        <v>14</v>
      </c>
      <c r="C27" s="7"/>
      <c r="D27" s="7"/>
      <c r="E27" s="17" t="str">
        <f t="shared" si="11"/>
        <v/>
      </c>
      <c r="F27" s="8"/>
      <c r="G27" s="30" t="str">
        <f t="shared" si="9"/>
        <v/>
      </c>
      <c r="H27" s="7"/>
      <c r="I27" s="18" t="str">
        <f t="shared" si="8"/>
        <v/>
      </c>
      <c r="J27" s="5" t="str">
        <f t="shared" si="4"/>
        <v/>
      </c>
      <c r="K27" s="4" t="str">
        <f t="shared" si="5"/>
        <v/>
      </c>
    </row>
    <row r="28" spans="1:16" x14ac:dyDescent="0.35">
      <c r="A28" s="3">
        <f t="shared" si="10"/>
        <v>2023</v>
      </c>
      <c r="B28" s="3" t="s">
        <v>15</v>
      </c>
      <c r="C28" s="7"/>
      <c r="D28" s="7"/>
      <c r="E28" s="17" t="str">
        <f t="shared" si="11"/>
        <v/>
      </c>
      <c r="F28" s="8"/>
      <c r="G28" s="30" t="str">
        <f t="shared" si="9"/>
        <v/>
      </c>
      <c r="H28" s="7"/>
      <c r="I28" s="18" t="str">
        <f t="shared" si="8"/>
        <v/>
      </c>
      <c r="J28" s="5" t="str">
        <f t="shared" si="4"/>
        <v/>
      </c>
      <c r="K28" s="4" t="str">
        <f t="shared" si="5"/>
        <v/>
      </c>
    </row>
    <row r="29" spans="1:16" ht="15" thickBot="1" x14ac:dyDescent="0.4">
      <c r="A29" s="3">
        <f t="shared" si="10"/>
        <v>2023</v>
      </c>
      <c r="B29" s="3" t="s">
        <v>17</v>
      </c>
      <c r="C29" s="7"/>
      <c r="D29" s="7"/>
      <c r="E29" s="17" t="str">
        <f t="shared" si="11"/>
        <v/>
      </c>
      <c r="F29" s="8"/>
      <c r="G29" s="30" t="str">
        <f>+IFERROR(C29*$K$1/F29,"")</f>
        <v/>
      </c>
      <c r="H29" s="7"/>
      <c r="I29" s="18" t="str">
        <f t="shared" ref="I29" si="12">IFERROR(H29/C29/1000,"")</f>
        <v/>
      </c>
      <c r="J29" s="5" t="str">
        <f t="shared" si="4"/>
        <v/>
      </c>
      <c r="K29" s="4" t="str">
        <f t="shared" si="5"/>
        <v/>
      </c>
    </row>
    <row r="30" spans="1:16" ht="15" thickBot="1" x14ac:dyDescent="0.4">
      <c r="A30" s="32">
        <f>+A6</f>
        <v>2022</v>
      </c>
      <c r="B30" s="33" t="s">
        <v>16</v>
      </c>
      <c r="C30" s="34">
        <f>SUM(C6:C17)</f>
        <v>0</v>
      </c>
      <c r="D30" s="34">
        <f t="shared" ref="D30:K30" si="13">SUM(D6:D17)</f>
        <v>0</v>
      </c>
      <c r="E30" s="35" t="str">
        <f t="shared" si="11"/>
        <v/>
      </c>
      <c r="F30" s="34" t="str">
        <f>IFERROR(SUMPRODUCT(C6:C17,F6:F17)/C30,"")</f>
        <v/>
      </c>
      <c r="G30" s="46" t="str">
        <f t="shared" si="9"/>
        <v/>
      </c>
      <c r="H30" s="34">
        <f t="shared" si="13"/>
        <v>0</v>
      </c>
      <c r="I30" s="36" t="str">
        <f t="shared" si="8"/>
        <v/>
      </c>
      <c r="J30" s="37" t="str">
        <f t="shared" si="4"/>
        <v/>
      </c>
      <c r="K30" s="38" t="str">
        <f t="shared" si="5"/>
        <v/>
      </c>
    </row>
    <row r="31" spans="1:16" s="2" customFormat="1" ht="15" thickBot="1" x14ac:dyDescent="0.4">
      <c r="A31" s="39">
        <f>+A18</f>
        <v>2023</v>
      </c>
      <c r="B31" s="40" t="s">
        <v>16</v>
      </c>
      <c r="C31" s="41">
        <f>SUM(C18:C29)</f>
        <v>0</v>
      </c>
      <c r="D31" s="41">
        <f t="shared" ref="D31:K31" si="14">SUM(D18:D29)</f>
        <v>0</v>
      </c>
      <c r="E31" s="42" t="str">
        <f t="shared" si="11"/>
        <v/>
      </c>
      <c r="F31" s="43" t="str">
        <f>IFERROR(SUMPRODUCT(C18:C29,F18:F29)/C31,"")</f>
        <v/>
      </c>
      <c r="G31" s="47" t="str">
        <f t="shared" si="9"/>
        <v/>
      </c>
      <c r="H31" s="41">
        <f t="shared" si="14"/>
        <v>0</v>
      </c>
      <c r="I31" s="44" t="str">
        <f t="shared" si="8"/>
        <v/>
      </c>
      <c r="J31" s="41" t="str">
        <f t="shared" si="4"/>
        <v/>
      </c>
      <c r="K31" s="45" t="str">
        <f t="shared" si="5"/>
        <v/>
      </c>
    </row>
  </sheetData>
  <conditionalFormatting sqref="G6:G29">
    <cfRule type="colorScale" priority="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I6:I3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:K31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headerFooter>
    <oddHeader>&amp;A</oddHeader>
    <oddFooter>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F825CAC10DF44A2152C7DDD34FF33" ma:contentTypeVersion="12" ma:contentTypeDescription="Create a new document." ma:contentTypeScope="" ma:versionID="d902c0835ef8ea913b4837cbc4f3533a">
  <xsd:schema xmlns:xsd="http://www.w3.org/2001/XMLSchema" xmlns:xs="http://www.w3.org/2001/XMLSchema" xmlns:p="http://schemas.microsoft.com/office/2006/metadata/properties" xmlns:ns2="fe665cb4-76f6-442e-916a-9d3815eabba3" xmlns:ns3="d233822a-f3f8-4e09-a787-c3b2fcf095b3" targetNamespace="http://schemas.microsoft.com/office/2006/metadata/properties" ma:root="true" ma:fieldsID="0ff70df2f6b35755d4f44f91915089a5" ns2:_="" ns3:_="">
    <xsd:import namespace="fe665cb4-76f6-442e-916a-9d3815eabba3"/>
    <xsd:import namespace="d233822a-f3f8-4e09-a787-c3b2fcf095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65cb4-76f6-442e-916a-9d3815eab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822a-f3f8-4e09-a787-c3b2fcf095b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72E5E6-8258-476E-8AAC-3DEC5D3BC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665cb4-76f6-442e-916a-9d3815eabba3"/>
    <ds:schemaRef ds:uri="d233822a-f3f8-4e09-a787-c3b2fcf095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73F25-FE22-44DC-B9F5-127AF1DF40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E31C2C-7813-48FB-9267-9B25EC41248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Analyse</vt:lpstr>
      <vt:lpstr>Analyse!Print_Area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Simonse</dc:creator>
  <cp:lastModifiedBy>Wim Simonse</cp:lastModifiedBy>
  <cp:lastPrinted>2022-11-24T21:33:05Z</cp:lastPrinted>
  <dcterms:created xsi:type="dcterms:W3CDTF">2022-03-22T21:49:04Z</dcterms:created>
  <dcterms:modified xsi:type="dcterms:W3CDTF">2023-12-02T03:52:48Z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0x010100C64F825CAC10DF44A2152C7DDD34FF33</vt:lpwstr>
  </property>
</Properties>
</file>